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95" tabRatio="881" firstSheet="11" activeTab="13"/>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6" sheetId="13" r:id="rId13"/>
    <sheet name="07" sheetId="14" r:id="rId14"/>
  </sheets>
  <externalReferences>
    <externalReference r:id="rId17"/>
    <externalReference r:id="rId18"/>
    <externalReference r:id="rId19"/>
    <externalReference r:id="rId20"/>
    <externalReference r:id="rId21"/>
    <externalReference r:id="rId22"/>
    <externalReference r:id="rId23"/>
    <externalReference r:id="rId24"/>
  </externalReferences>
  <definedNames>
    <definedName name="_xlfn.COUNTIFS" hidden="1">#NAME?</definedName>
    <definedName name="_xlfn.SUMIFS" hidden="1">#NAME?</definedName>
    <definedName name="Nguyennhan">'[1]Nguyen_nhan'!$B$3:$B$16</definedName>
    <definedName name="_xlnm.Print_Area" localSheetId="12">'06'!$A$1:$S$106</definedName>
    <definedName name="_xlnm.Print_Area" localSheetId="13">'07'!$A$1:$T$107</definedName>
    <definedName name="_xlnm.Print_Area" localSheetId="1">'Mãu BC mien giam 8'!$A$1:$N$36</definedName>
    <definedName name="_xlnm.Print_Titles" localSheetId="12">'06'!$6:$10</definedName>
    <definedName name="_xlnm.Print_Titles" localSheetId="13">'07'!$6:$10</definedName>
    <definedName name="_xlnm.Print_Titles" localSheetId="10">'bieu lay so lieu bc viet'!$6:$11</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<sst xmlns="http://schemas.openxmlformats.org/spreadsheetml/2006/main" count="1288" uniqueCount="585">
  <si>
    <t>I</t>
  </si>
  <si>
    <t>II</t>
  </si>
  <si>
    <t xml:space="preserve">Tổng số
</t>
  </si>
  <si>
    <t>Số việc</t>
  </si>
  <si>
    <t>NGƯỜI LẬP BIỂU</t>
  </si>
  <si>
    <t xml:space="preserve">A
</t>
  </si>
  <si>
    <t>A</t>
  </si>
  <si>
    <t>Chia ra:</t>
  </si>
  <si>
    <t>Đơn vị tính: Việc</t>
  </si>
  <si>
    <t>Số tiền</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</si>
  <si>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</si>
  <si>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</si>
  <si>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</si>
  <si>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</si>
  <si>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</si>
  <si>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</si>
  <si>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</si>
  <si>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</si>
  <si>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</si>
  <si>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</si>
  <si>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</si>
  <si>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</si>
  <si>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</si>
  <si>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</si>
  <si>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</si>
  <si>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</si>
  <si>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</si>
  <si>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06/TK-THA</t>
  </si>
  <si>
    <t>Biểu số: 07/TK-THA</t>
  </si>
  <si>
    <t>Biểu số: 08/TK-THA</t>
  </si>
  <si>
    <t>Tổng số</t>
  </si>
  <si>
    <t>Tổng số</t>
  </si>
  <si>
    <t>Tổng
 số</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</si>
  <si>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</si>
  <si>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</si>
  <si>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</si>
  <si>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</si>
  <si>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</si>
  <si>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</si>
  <si>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</si>
  <si>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</si>
  <si>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</si>
  <si>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</si>
  <si>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</si>
  <si>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</si>
  <si>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</si>
  <si>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</si>
  <si>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</si>
  <si>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</si>
  <si>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</si>
  <si>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</si>
  <si>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</si>
  <si>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</si>
  <si>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xml:space="preserve"> - Đối với Chi cục thi hành án dân sự chỉ thống kê số của Chi cục;</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</si>
  <si>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</si>
  <si>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</si>
  <si>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</si>
  <si>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đơn vị</t>
  </si>
  <si>
    <t>4</t>
  </si>
  <si>
    <t>5</t>
  </si>
  <si>
    <t>6</t>
  </si>
  <si>
    <t>7</t>
  </si>
  <si>
    <t>8</t>
  </si>
  <si>
    <t>9</t>
  </si>
  <si>
    <t xml:space="preserve">Số tiền trong các bản án, quyết định có căn cứ giám đốc thẩm, tái  thẩm          </t>
  </si>
  <si>
    <t>Ngày nhận báo cáo….……</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</si>
  <si>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</si>
  <si>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</si>
  <si>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</si>
  <si>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</si>
  <si>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</si>
  <si>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</si>
  <si>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</si>
  <si>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</si>
  <si>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</si>
  <si>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</si>
  <si>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</si>
  <si>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</si>
  <si>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</si>
  <si>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</si>
  <si>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</si>
  <si>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</si>
  <si>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</si>
  <si>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</si>
  <si>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</si>
  <si>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</si>
  <si>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</si>
  <si>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</si>
  <si>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</si>
  <si>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</si>
  <si>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</si>
  <si>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</si>
  <si>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</si>
  <si>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</si>
  <si>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</si>
  <si>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</si>
  <si>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</si>
  <si>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</si>
  <si>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</si>
  <si>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</si>
  <si>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Năm trước chuyển sang</t>
  </si>
  <si>
    <t>Ủy thác thi hành án</t>
  </si>
  <si>
    <t>Tổng số phải thi hành</t>
  </si>
  <si>
    <t>Có điều kiện thi hành</t>
  </si>
  <si>
    <t>1.3</t>
  </si>
  <si>
    <t>Đang thi hành</t>
  </si>
  <si>
    <t>1.4</t>
  </si>
  <si>
    <t>1.5</t>
  </si>
  <si>
    <t>Tạm đình chỉ thi hành án</t>
  </si>
  <si>
    <t>1.6</t>
  </si>
  <si>
    <t>1.7</t>
  </si>
  <si>
    <t>Trường hợp khác</t>
  </si>
  <si>
    <t>Chưa có điều kiện thi hành</t>
  </si>
  <si>
    <t>3.1</t>
  </si>
  <si>
    <t>3.2</t>
  </si>
  <si>
    <t>4.1</t>
  </si>
  <si>
    <t>4.2</t>
  </si>
  <si>
    <t>4.3</t>
  </si>
  <si>
    <t>4.4</t>
  </si>
  <si>
    <t>5.1</t>
  </si>
  <si>
    <t>5.2</t>
  </si>
  <si>
    <t>5.3</t>
  </si>
  <si>
    <t>1.8</t>
  </si>
  <si>
    <t>Giảm thi hành án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</si>
  <si>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</si>
  <si>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</si>
  <si>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</si>
  <si>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</si>
  <si>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</si>
  <si>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</si>
  <si>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</si>
  <si>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</si>
  <si>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</si>
  <si>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</si>
  <si>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</si>
  <si>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</si>
  <si>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</si>
  <si>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</si>
  <si>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</si>
  <si>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</si>
  <si>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</si>
  <si>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</si>
  <si>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</si>
  <si>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</si>
  <si>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</si>
  <si>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</si>
  <si>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</si>
  <si>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</si>
  <si>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</si>
  <si>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</si>
  <si>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</si>
  <si>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</si>
  <si>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</si>
  <si>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</si>
  <si>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</si>
  <si>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</si>
  <si>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</si>
  <si>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</si>
  <si>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</si>
  <si>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</si>
  <si>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</si>
  <si>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</si>
  <si>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</si>
  <si>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</si>
  <si>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</si>
  <si>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</si>
  <si>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</si>
  <si>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</si>
  <si>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</si>
  <si>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</si>
  <si>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</si>
  <si>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</si>
  <si>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</si>
  <si>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</si>
  <si>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</si>
  <si>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</si>
  <si>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</si>
  <si>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</si>
  <si>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</si>
  <si>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</si>
  <si>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</si>
  <si>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</si>
  <si>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</si>
  <si>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</si>
  <si>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</si>
  <si>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</si>
  <si>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</si>
  <si>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</si>
  <si>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</si>
  <si>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</si>
  <si>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</si>
  <si>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</si>
  <si>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</si>
  <si>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</si>
  <si>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</si>
  <si>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</si>
  <si>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</si>
  <si>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</si>
  <si>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</si>
  <si>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</si>
  <si>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</si>
  <si>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</si>
  <si>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</si>
  <si>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</si>
  <si>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</si>
  <si>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</si>
  <si>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</si>
  <si>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</si>
  <si>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</si>
  <si>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</si>
  <si>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</si>
  <si>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</si>
  <si>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</si>
  <si>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</si>
  <si>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</si>
  <si>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</si>
  <si>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</si>
  <si>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</si>
  <si>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</si>
  <si>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</si>
  <si>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</si>
  <si>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</si>
  <si>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</si>
  <si>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</si>
  <si>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</si>
  <si>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</si>
  <si>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</si>
  <si>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</si>
  <si>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</si>
  <si>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</si>
  <si>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</si>
  <si>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</si>
  <si>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</si>
  <si>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</si>
  <si>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</si>
  <si>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</si>
  <si>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</si>
  <si>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</si>
  <si>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</si>
  <si>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</si>
  <si>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</si>
  <si>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</si>
  <si>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</si>
  <si>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</si>
  <si>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 xml:space="preserve">                                   Đơn vị tính: Việc</t>
  </si>
  <si>
    <t>Ban hành theo TT số: 08/2015/TT-BTP</t>
  </si>
  <si>
    <t>ngày 26 tháng 6 năm 2015</t>
  </si>
  <si>
    <t xml:space="preserve">  CỤC TRƯỞNG</t>
  </si>
  <si>
    <t>Nguyễn Thị Mai</t>
  </si>
  <si>
    <t>Hồ Ngọc Dinh</t>
  </si>
  <si>
    <t xml:space="preserve">
Tổng số chuyển
kỳ sau</t>
  </si>
  <si>
    <t>Tạm dừng THA để GQKN</t>
  </si>
  <si>
    <t>hành án dân sự</t>
  </si>
  <si>
    <t>15</t>
  </si>
  <si>
    <t>16</t>
  </si>
  <si>
    <t>17</t>
  </si>
  <si>
    <t>18</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</si>
  <si>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</si>
  <si>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</si>
  <si>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</si>
  <si>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</si>
  <si>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</si>
  <si>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</si>
  <si>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</si>
  <si>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</si>
  <si>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</si>
  <si>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</si>
  <si>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</si>
  <si>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</si>
  <si>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</si>
  <si>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</si>
  <si>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</si>
  <si>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</si>
  <si>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</si>
  <si>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</si>
  <si>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</si>
  <si>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</si>
  <si>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</si>
  <si>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</si>
  <si>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</si>
  <si>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</si>
  <si>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</si>
  <si>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</si>
  <si>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</si>
  <si>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</si>
  <si>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</si>
  <si>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</si>
  <si>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</si>
  <si>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</si>
  <si>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</si>
  <si>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</si>
  <si>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</si>
  <si>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</si>
  <si>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</si>
  <si>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</si>
  <si>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</si>
  <si>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</si>
  <si>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</si>
  <si>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</si>
  <si>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</si>
  <si>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</si>
  <si>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</si>
  <si>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</si>
  <si>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</si>
  <si>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</si>
  <si>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</si>
  <si>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</si>
  <si>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</si>
  <si>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</si>
  <si>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</si>
  <si>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</si>
  <si>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</si>
  <si>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</si>
  <si>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</si>
  <si>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</si>
  <si>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</si>
  <si>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</si>
  <si>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</si>
  <si>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</si>
  <si>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</si>
  <si>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</si>
  <si>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</si>
  <si>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</si>
  <si>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</si>
  <si>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</si>
  <si>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</si>
  <si>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</si>
  <si>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</si>
  <si>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</si>
  <si>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</si>
  <si>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</si>
  <si>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</si>
  <si>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</si>
  <si>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</si>
  <si>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</si>
  <si>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</si>
  <si>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</si>
  <si>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</si>
  <si>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</si>
  <si>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</si>
  <si>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</si>
  <si>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</si>
  <si>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</si>
  <si>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</si>
  <si>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</si>
  <si>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</si>
  <si>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</si>
  <si>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</si>
  <si>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</si>
  <si>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</si>
  <si>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</si>
  <si>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</si>
  <si>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</si>
  <si>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</si>
  <si>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</si>
  <si>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</si>
  <si>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</si>
  <si>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</si>
  <si>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</si>
  <si>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</si>
  <si>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</si>
  <si>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</si>
  <si>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</si>
  <si>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</si>
  <si>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</si>
  <si>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</si>
  <si>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</si>
  <si>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</si>
  <si>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</si>
  <si>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</si>
  <si>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</si>
  <si>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</si>
  <si>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</si>
  <si>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</si>
  <si>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</si>
  <si>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</si>
  <si>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</si>
  <si>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</si>
  <si>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</si>
  <si>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</si>
  <si>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</si>
  <si>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</si>
  <si>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</si>
  <si>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</si>
  <si>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</si>
  <si>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</si>
  <si>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</si>
  <si>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</si>
  <si>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</si>
  <si>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</si>
  <si>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</si>
  <si>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</si>
  <si>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</si>
  <si>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</si>
  <si>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</si>
  <si>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</si>
  <si>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</si>
  <si>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</si>
  <si>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</si>
  <si>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</si>
  <si>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</si>
  <si>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</si>
  <si>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</si>
  <si>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</si>
  <si>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</si>
  <si>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</si>
  <si>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</si>
  <si>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</si>
  <si>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</si>
  <si>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</si>
  <si>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</si>
  <si>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</si>
  <si>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</si>
  <si>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</si>
  <si>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</si>
  <si>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</si>
  <si>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</si>
  <si>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</si>
  <si>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</si>
  <si>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</si>
  <si>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</si>
  <si>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</si>
  <si>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</si>
  <si>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</si>
  <si>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</si>
  <si>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</si>
  <si>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</si>
  <si>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Tên đơn vị báo cáo:</t>
  </si>
  <si>
    <t>Báo cáo tháng</t>
  </si>
  <si>
    <t>Người lập biểu</t>
  </si>
  <si>
    <t>Người ký báo cáo</t>
  </si>
  <si>
    <t>Chức danh người ký báo cáo</t>
  </si>
  <si>
    <t>Ngày ký báo cáo</t>
  </si>
  <si>
    <t xml:space="preserve">Đơn vị  báo cáo: </t>
  </si>
  <si>
    <r>
      <t xml:space="preserve">Đơn vị nhận báo cáo: </t>
    </r>
    <r>
      <rPr>
        <b/>
        <sz val="11"/>
        <rFont val="Times New Roman"/>
        <family val="1"/>
      </rPr>
      <t>Tổng cục</t>
    </r>
  </si>
  <si>
    <t>Tổng số có điều kiện thi hành</t>
  </si>
  <si>
    <t>Tỷ lệ (xong + đình chỉ)/ Có điều kiện</t>
  </si>
  <si>
    <t>Đơn vị  báo cáo:</t>
  </si>
  <si>
    <t>Đơn vị tính: 1.000 đồng</t>
  </si>
  <si>
    <t xml:space="preserve">- </t>
  </si>
  <si>
    <t>Lưu ý: nhập thông tin của đơn vị báo cáo, báo cáo tháng, người lập biểu, người ký báo cáo, chức danh người ký và ngày ký báo cáo tại SHEET này để các biểu mẫu sau tự điền thông tin</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</si>
  <si>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</si>
  <si>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Cục Thi hành án dân sự tỉnh Lâm Đồng </t>
  </si>
  <si>
    <t>Phạm Ngọc Hoa</t>
  </si>
  <si>
    <t xml:space="preserve">Trần Hữu Thọ </t>
  </si>
  <si>
    <t>0</t>
  </si>
  <si>
    <t>Cục Thi hành án DS tỉnh</t>
  </si>
  <si>
    <t>Tôn Tích Bình</t>
  </si>
  <si>
    <t>Nguyễn Hữu Tài</t>
  </si>
  <si>
    <t xml:space="preserve"> Phạm Đình Quý</t>
  </si>
  <si>
    <t>Nguyễn Thị Thúy Lan</t>
  </si>
  <si>
    <t>Nguyễn Hồng Chương</t>
  </si>
  <si>
    <t>Nguyễn Anh Tú</t>
  </si>
  <si>
    <t>Trần Hữu Phước</t>
  </si>
  <si>
    <t>Lê Thị Hồng Ngọc</t>
  </si>
  <si>
    <t xml:space="preserve">Nguyễn Hiền </t>
  </si>
  <si>
    <t>Võ Duy Linh</t>
  </si>
  <si>
    <t xml:space="preserve">Chi cục THA Đà Lạt </t>
  </si>
  <si>
    <t>Mai Văn Hưng</t>
  </si>
  <si>
    <t>Nguyễn Ngọc Thiện</t>
  </si>
  <si>
    <t>Nguyễn Thị Hoa</t>
  </si>
  <si>
    <t>Cao Xuân Thành</t>
  </si>
  <si>
    <t>Cao Thị Thanh Thủy</t>
  </si>
  <si>
    <t>Võ Thị Hồng Nhung</t>
  </si>
  <si>
    <t>Bùi Đăng Khoa</t>
  </si>
  <si>
    <t>Nguyễn Hồng Quảng</t>
  </si>
  <si>
    <t>Hồ Thanh Hiền</t>
  </si>
  <si>
    <t xml:space="preserve">Chi cục THA TP Bảo Lộc </t>
  </si>
  <si>
    <t>Nguyễn Văn Tuấn</t>
  </si>
  <si>
    <t xml:space="preserve">Nguyễn Văn Thiển </t>
  </si>
  <si>
    <t>2.3</t>
  </si>
  <si>
    <t>Nguyễn Viết Tư</t>
  </si>
  <si>
    <t>2.4</t>
  </si>
  <si>
    <t>Bùi Văn Tiền</t>
  </si>
  <si>
    <t>2.5</t>
  </si>
  <si>
    <t>Nguyễn Trung Lộc</t>
  </si>
  <si>
    <t>2.6</t>
  </si>
  <si>
    <t>Lê Thành Nam</t>
  </si>
  <si>
    <t>2.7</t>
  </si>
  <si>
    <t>Lê Nguyễn Thể Uyên</t>
  </si>
  <si>
    <t>2.8</t>
  </si>
  <si>
    <t>Đinh Văn Thơm</t>
  </si>
  <si>
    <t>2.9</t>
  </si>
  <si>
    <t>Lê Văn Hùng</t>
  </si>
  <si>
    <t>2.10</t>
  </si>
  <si>
    <t xml:space="preserve">Phạm Quang Đuyên </t>
  </si>
  <si>
    <t>Chi cục THA  Lạc Dương</t>
  </si>
  <si>
    <t xml:space="preserve"> Nguyễn Văn Ban</t>
  </si>
  <si>
    <t xml:space="preserve"> Kơ Să Ha Jdu Ly</t>
  </si>
  <si>
    <t>Chi cục THA  Đơn Dương</t>
  </si>
  <si>
    <t>Vũ Tăng Tịch</t>
  </si>
  <si>
    <t>Trương Văn Sinh</t>
  </si>
  <si>
    <t>Hoàng Văn Cường</t>
  </si>
  <si>
    <t>Phan Ánh Đường</t>
  </si>
  <si>
    <t xml:space="preserve">Chi cục THA Đức Trọng </t>
  </si>
  <si>
    <t>Cao Văn Nhu</t>
  </si>
  <si>
    <t>Trương Văn Sang</t>
  </si>
  <si>
    <t>5.4</t>
  </si>
  <si>
    <t>Chế Đình Châu</t>
  </si>
  <si>
    <t>5.5</t>
  </si>
  <si>
    <t>Nguyễn Như Anh</t>
  </si>
  <si>
    <t>5.6</t>
  </si>
  <si>
    <t>Đinh Hữu Chí</t>
  </si>
  <si>
    <t>5.7</t>
  </si>
  <si>
    <t>Cao T.Thanh Nhàn</t>
  </si>
  <si>
    <t xml:space="preserve">Chi cục THA Lâm Hà </t>
  </si>
  <si>
    <t>6.1</t>
  </si>
  <si>
    <t>6.2</t>
  </si>
  <si>
    <t xml:space="preserve"> Nguyễn Văn Giáo</t>
  </si>
  <si>
    <t xml:space="preserve"> Nguyễn Quang Kiên</t>
  </si>
  <si>
    <t>6.5</t>
  </si>
  <si>
    <t xml:space="preserve"> Nguyễn Khắc Trường</t>
  </si>
  <si>
    <t>Chi cục THA Đam Rông</t>
  </si>
  <si>
    <t>7.1</t>
  </si>
  <si>
    <t>Phạm Trọng Vĩnh</t>
  </si>
  <si>
    <t>7.2</t>
  </si>
  <si>
    <t>7.3</t>
  </si>
  <si>
    <t>Cil K'In</t>
  </si>
  <si>
    <t xml:space="preserve">Chi cục THA Di Linh </t>
  </si>
  <si>
    <t>8.1</t>
  </si>
  <si>
    <t xml:space="preserve">Phạm Văn Linh </t>
  </si>
  <si>
    <t>8.2</t>
  </si>
  <si>
    <t>Hoàng Văn Đông</t>
  </si>
  <si>
    <t>8.3</t>
  </si>
  <si>
    <t xml:space="preserve">Đỗ Văn Lâm </t>
  </si>
  <si>
    <t>8.4</t>
  </si>
  <si>
    <t xml:space="preserve">Nguyễn T.Ngọc Thạch </t>
  </si>
  <si>
    <t>8.5</t>
  </si>
  <si>
    <t xml:space="preserve">Lê Quý Đôn </t>
  </si>
  <si>
    <t xml:space="preserve">Chi cục THA Bảo Lâm </t>
  </si>
  <si>
    <t>9.1</t>
  </si>
  <si>
    <t>Bùi Văn Hoạt</t>
  </si>
  <si>
    <t>9.2</t>
  </si>
  <si>
    <t>Đỗ Đình Nga</t>
  </si>
  <si>
    <t>9.3</t>
  </si>
  <si>
    <t>Nguyễn Quốc Phú</t>
  </si>
  <si>
    <t>Chi cục THA Đạ Huoai</t>
  </si>
  <si>
    <t>10.1</t>
  </si>
  <si>
    <t>Trương Hoài Nam</t>
  </si>
  <si>
    <t>10.2</t>
  </si>
  <si>
    <t>Trần Như Hải</t>
  </si>
  <si>
    <t>10.3</t>
  </si>
  <si>
    <t>Nguyễn Tuấn Anh</t>
  </si>
  <si>
    <t xml:space="preserve">Chi cục THA Đạ Tẻh </t>
  </si>
  <si>
    <t>11.1</t>
  </si>
  <si>
    <t xml:space="preserve">Phạm Quốc Thành </t>
  </si>
  <si>
    <t>11.2</t>
  </si>
  <si>
    <t>Trần Lê Tuấn</t>
  </si>
  <si>
    <t>11.3</t>
  </si>
  <si>
    <t>Nguyễn Thị Nhàn</t>
  </si>
  <si>
    <t>Chi cục THA Cát Tiên</t>
  </si>
  <si>
    <t>12.1</t>
  </si>
  <si>
    <t>Võ Kế Thuật</t>
  </si>
  <si>
    <t>12.2</t>
  </si>
  <si>
    <t xml:space="preserve">Hoàng Văn Thuấn </t>
  </si>
  <si>
    <t xml:space="preserve">Phaạm Quang Đuyên </t>
  </si>
  <si>
    <t xml:space="preserve">Chi cục THA Lạc Dương </t>
  </si>
  <si>
    <t>5.8</t>
  </si>
  <si>
    <t>Phạm Quốc Thành</t>
  </si>
  <si>
    <t>Cục THADS tỉnh</t>
  </si>
  <si>
    <t xml:space="preserve">Chi cục THA Bảo Lộc </t>
  </si>
  <si>
    <t>Chi cục THA Đà Lạt</t>
  </si>
  <si>
    <t xml:space="preserve">Vũ Ngọc Thành </t>
  </si>
  <si>
    <t>Vũ Ngọc Thành</t>
  </si>
  <si>
    <t xml:space="preserve">   KẾT QUẢ THI HÀNH ÁN DÂN SỰ TÍNH BẰNG TIỀN</t>
  </si>
  <si>
    <t xml:space="preserve">Trần Duy Hoài </t>
  </si>
  <si>
    <t xml:space="preserve">Cao Xuân Thành </t>
  </si>
  <si>
    <t>6.6</t>
  </si>
  <si>
    <t>6.7</t>
  </si>
  <si>
    <t>Hoàng Văn Cường (tăng cường từ Đơn Dương)</t>
  </si>
  <si>
    <t>Trần Ba (tăng cường từ Đam Rông)</t>
  </si>
  <si>
    <t>8.6</t>
  </si>
  <si>
    <t xml:space="preserve">Nguyễn Sỹ Cần </t>
  </si>
  <si>
    <t xml:space="preserve">Mai Văn Hưng </t>
  </si>
  <si>
    <t>55</t>
  </si>
  <si>
    <t>70</t>
  </si>
  <si>
    <t>33</t>
  </si>
  <si>
    <t>24</t>
  </si>
  <si>
    <t>1125</t>
  </si>
  <si>
    <t>5291111745</t>
  </si>
  <si>
    <t>79</t>
  </si>
  <si>
    <t>42</t>
  </si>
  <si>
    <t>30</t>
  </si>
  <si>
    <t>01 tháng / năm 2017</t>
  </si>
  <si>
    <t>Lâm Đồng, ngày 04 tháng 10 năm 2016</t>
  </si>
</sst>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_(* #,##0.0_);_(* \(#,##0.0\);_(* &quot;-&quot;_);_(@_)"/>
    <numFmt numFmtId="211" formatCode="_(* #,##0.00_);_(* \(#,##0.00\);_(* &quot;-&quot;_);_(@_)"/>
    <numFmt numFmtId="212" formatCode="#,##0.0"/>
    <numFmt numFmtId="213" formatCode="0.0%"/>
    <numFmt numFmtId="214" formatCode="0.000%"/>
    <numFmt numFmtId="215" formatCode="0.0000%"/>
    <numFmt numFmtId="216" formatCode="_(* #,##0_);_(* \(#,##0\);_(* \-_);_(@_)"/>
    <numFmt numFmtId="217" formatCode="#,##0.000"/>
    <numFmt numFmtId="218" formatCode="0.0"/>
  </numFmts>
  <fonts count="154">
    <font>
      <sz val="12"/>
      <name val="Times New Roman"/>
      <family val="1"/>
    </font>
    <font>
      <sz val="12"/>
      <name val=".VnTime"/>
      <family val="2"/>
    </font>
    <font>
      <b/>
      <sz val="12"/>
      <name val=".VnTime"/>
      <family val="2"/>
    </font>
    <font>
      <b/>
      <sz val="12"/>
      <name val="Times New Roman"/>
      <family val="1"/>
    </font>
    <font>
      <sz val="11"/>
      <name val="Times New Roman"/>
      <family val="1"/>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sz val="10"/>
      <name val="Arial"/>
      <family val="2"/>
    </font>
    <font>
      <b/>
      <sz val="11"/>
      <name val="Arial"/>
      <family val="2"/>
    </font>
    <font>
      <sz val="14"/>
      <name val="Times New Roman"/>
      <family val="1"/>
    </font>
    <font>
      <sz val="10"/>
      <color indexed="10"/>
      <name val="Times New Roman"/>
      <family val="1"/>
    </font>
    <font>
      <i/>
      <sz val="8"/>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sz val="11"/>
      <name val=".VnTime"/>
      <family val="2"/>
    </font>
    <font>
      <b/>
      <sz val="11"/>
      <name val=".VnTime"/>
      <family val="2"/>
    </font>
    <font>
      <sz val="11"/>
      <color indexed="59"/>
      <name val="Times New Roman"/>
      <family val="1"/>
    </font>
    <font>
      <sz val="10"/>
      <color indexed="8"/>
      <name val="Times New Roman"/>
      <family val="1"/>
    </font>
    <font>
      <sz val="11"/>
      <color indexed="8"/>
      <name val="Times New Roman"/>
      <family val="1"/>
    </font>
    <font>
      <sz val="11"/>
      <name val="VNI-Times"/>
      <family val="0"/>
    </font>
    <font>
      <sz val="10"/>
      <name val="VNI-Times"/>
      <family val="0"/>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b/>
      <sz val="10"/>
      <color indexed="10"/>
      <name val="Times New Roman"/>
      <family val="1"/>
    </font>
    <font>
      <b/>
      <sz val="8"/>
      <color indexed="10"/>
      <name val="Times New Roman"/>
      <family val="1"/>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b/>
      <sz val="11"/>
      <color rgb="FFFF0000"/>
      <name val="Times New Roman"/>
      <family val="1"/>
    </font>
    <font>
      <b/>
      <sz val="9"/>
      <color rgb="FFFF0000"/>
      <name val="Times New Roman"/>
      <family val="1"/>
    </font>
    <font>
      <b/>
      <sz val="10"/>
      <color rgb="FFFF0000"/>
      <name val="Times New Roman"/>
      <family val="1"/>
    </font>
    <font>
      <b/>
      <sz val="8"/>
      <color rgb="FFFF0000"/>
      <name val="Times New Roman"/>
      <family val="1"/>
    </font>
    <font>
      <sz val="11"/>
      <color rgb="FFFF0000"/>
      <name val="Times New Roman"/>
      <family val="1"/>
    </font>
    <font>
      <sz val="10"/>
      <color rgb="FFFF0000"/>
      <name val="Times New Roman"/>
      <family val="1"/>
    </font>
    <font>
      <sz val="10"/>
      <color theme="1"/>
      <name val="Times New Roman"/>
      <family val="1"/>
    </font>
    <font>
      <b/>
      <sz val="12"/>
      <color rgb="FFFF0000"/>
      <name val="Times New Roman"/>
      <family val="1"/>
    </font>
    <font>
      <b/>
      <sz val="8"/>
      <name val="Times New Roman"/>
      <family val="2"/>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6" tint="0.5999900102615356"/>
        <bgColor indexed="64"/>
      </patternFill>
    </fill>
    <fill>
      <patternFill patternType="solid">
        <fgColor theme="0"/>
        <bgColor indexed="64"/>
      </patternFill>
    </fill>
    <fill>
      <patternFill patternType="solid">
        <fgColor theme="6" tint="0.7999799847602844"/>
        <bgColor indexed="64"/>
      </patternFill>
    </fill>
    <fill>
      <patternFill patternType="solid">
        <fgColor theme="2"/>
        <bgColor indexed="64"/>
      </patternFill>
    </fill>
    <fill>
      <patternFill patternType="solid">
        <fgColor rgb="FF00B0F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color indexed="63"/>
      </right>
      <top style="double"/>
      <bottom>
        <color indexed="63"/>
      </bottom>
    </border>
    <border>
      <left style="thin"/>
      <right style="thin"/>
      <top style="thin"/>
      <bottom style="double"/>
    </border>
    <border>
      <left style="thin">
        <color indexed="57"/>
      </left>
      <right style="thin">
        <color indexed="57"/>
      </right>
      <top style="thin">
        <color indexed="57"/>
      </top>
      <bottom style="thin">
        <color indexed="57"/>
      </bottom>
    </border>
    <border>
      <left style="thin">
        <color indexed="57"/>
      </left>
      <right>
        <color indexed="63"/>
      </right>
      <top style="thin">
        <color indexed="57"/>
      </top>
      <bottom style="thin">
        <color indexed="57"/>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color indexed="63"/>
      </right>
      <top>
        <color indexed="63"/>
      </top>
      <bottom style="double"/>
    </border>
  </borders>
  <cellStyleXfs count="16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7" fillId="2" borderId="0" applyNumberFormat="0" applyBorder="0" applyAlignment="0" applyProtection="0"/>
    <xf numFmtId="0" fontId="36" fillId="2" borderId="0" applyNumberFormat="0" applyBorder="0" applyAlignment="0" applyProtection="0"/>
    <xf numFmtId="0" fontId="36" fillId="2" borderId="0" applyNumberFormat="0" applyBorder="0" applyAlignment="0" applyProtection="0"/>
    <xf numFmtId="0" fontId="127"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27" fillId="4"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127" fillId="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127"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127"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27" fillId="14"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127" fillId="15"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127" fillId="16"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127"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128"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128" fillId="21" borderId="0" applyNumberFormat="0" applyBorder="0" applyAlignment="0" applyProtection="0"/>
    <xf numFmtId="0" fontId="37" fillId="13" borderId="0" applyNumberFormat="0" applyBorder="0" applyAlignment="0" applyProtection="0"/>
    <xf numFmtId="0" fontId="37" fillId="13" borderId="0" applyNumberFormat="0" applyBorder="0" applyAlignment="0" applyProtection="0"/>
    <xf numFmtId="0" fontId="128"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128"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128" fillId="26"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128" fillId="28"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128" fillId="30"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128" fillId="3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128" fillId="3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128" fillId="34"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29" fillId="36" borderId="0" applyNumberFormat="0" applyBorder="0" applyAlignment="0" applyProtection="0"/>
    <xf numFmtId="0" fontId="38" fillId="3" borderId="0" applyNumberFormat="0" applyBorder="0" applyAlignment="0" applyProtection="0"/>
    <xf numFmtId="0" fontId="38" fillId="3" borderId="0" applyNumberFormat="0" applyBorder="0" applyAlignment="0" applyProtection="0"/>
    <xf numFmtId="0" fontId="130" fillId="37" borderId="1" applyNumberFormat="0" applyAlignment="0" applyProtection="0"/>
    <xf numFmtId="0" fontId="39" fillId="38" borderId="2" applyNumberFormat="0" applyAlignment="0" applyProtection="0"/>
    <xf numFmtId="0" fontId="39" fillId="38" borderId="2" applyNumberFormat="0" applyAlignment="0" applyProtection="0"/>
    <xf numFmtId="0" fontId="131" fillId="39" borderId="3" applyNumberFormat="0" applyAlignment="0" applyProtection="0"/>
    <xf numFmtId="0" fontId="40" fillId="40" borderId="4" applyNumberFormat="0" applyAlignment="0" applyProtection="0"/>
    <xf numFmtId="0" fontId="40"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2"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133" fillId="41" borderId="0" applyNumberFormat="0" applyBorder="0" applyAlignment="0" applyProtection="0"/>
    <xf numFmtId="0" fontId="42" fillId="4" borderId="0" applyNumberFormat="0" applyBorder="0" applyAlignment="0" applyProtection="0"/>
    <xf numFmtId="0" fontId="42" fillId="4" borderId="0" applyNumberFormat="0" applyBorder="0" applyAlignment="0" applyProtection="0"/>
    <xf numFmtId="0" fontId="134" fillId="0" borderId="5"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135" fillId="0" borderId="7" applyNumberFormat="0" applyFill="0" applyAlignment="0" applyProtection="0"/>
    <xf numFmtId="0" fontId="44" fillId="0" borderId="8" applyNumberFormat="0" applyFill="0" applyAlignment="0" applyProtection="0"/>
    <xf numFmtId="0" fontId="44" fillId="0" borderId="8" applyNumberFormat="0" applyFill="0" applyAlignment="0" applyProtection="0"/>
    <xf numFmtId="0" fontId="136"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136"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137" fillId="42" borderId="1" applyNumberFormat="0" applyAlignment="0" applyProtection="0"/>
    <xf numFmtId="0" fontId="46" fillId="9" borderId="2" applyNumberFormat="0" applyAlignment="0" applyProtection="0"/>
    <xf numFmtId="0" fontId="46" fillId="9" borderId="2" applyNumberFormat="0" applyAlignment="0" applyProtection="0"/>
    <xf numFmtId="0" fontId="138" fillId="0" borderId="11" applyNumberFormat="0" applyFill="0" applyAlignment="0" applyProtection="0"/>
    <xf numFmtId="0" fontId="47" fillId="0" borderId="12" applyNumberFormat="0" applyFill="0" applyAlignment="0" applyProtection="0"/>
    <xf numFmtId="0" fontId="47" fillId="0" borderId="12" applyNumberFormat="0" applyFill="0" applyAlignment="0" applyProtection="0"/>
    <xf numFmtId="0" fontId="139" fillId="43"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45" borderId="13" applyNumberFormat="0" applyFont="0" applyAlignment="0" applyProtection="0"/>
    <xf numFmtId="0" fontId="36" fillId="46" borderId="14" applyNumberFormat="0" applyFont="0" applyAlignment="0" applyProtection="0"/>
    <xf numFmtId="0" fontId="36" fillId="46" borderId="14" applyNumberFormat="0" applyFont="0" applyAlignment="0" applyProtection="0"/>
    <xf numFmtId="0" fontId="140" fillId="37" borderId="15" applyNumberFormat="0" applyAlignment="0" applyProtection="0"/>
    <xf numFmtId="0" fontId="49" fillId="38" borderId="16" applyNumberFormat="0" applyAlignment="0" applyProtection="0"/>
    <xf numFmtId="0" fontId="49" fillId="38" borderId="16" applyNumberForma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14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42" fillId="0" borderId="17" applyNumberFormat="0" applyFill="0" applyAlignment="0" applyProtection="0"/>
    <xf numFmtId="0" fontId="51" fillId="0" borderId="18" applyNumberFormat="0" applyFill="0" applyAlignment="0" applyProtection="0"/>
    <xf numFmtId="0" fontId="51" fillId="0" borderId="18" applyNumberFormat="0" applyFill="0" applyAlignment="0" applyProtection="0"/>
    <xf numFmtId="0" fontId="14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cellStyleXfs>
  <cellXfs count="924">
    <xf numFmtId="0" fontId="0" fillId="0" borderId="0" xfId="0" applyAlignment="1">
      <alignment/>
    </xf>
    <xf numFmtId="49" fontId="0" fillId="0" borderId="0" xfId="0" applyNumberFormat="1" applyFill="1" applyAlignment="1">
      <alignment/>
    </xf>
    <xf numFmtId="49" fontId="9" fillId="0" borderId="0" xfId="96" applyNumberFormat="1" applyFont="1" applyBorder="1" applyAlignment="1">
      <alignment vertical="center"/>
    </xf>
    <xf numFmtId="49" fontId="9" fillId="0" borderId="19" xfId="96" applyNumberFormat="1" applyFont="1" applyBorder="1" applyAlignment="1">
      <alignment vertical="center"/>
    </xf>
    <xf numFmtId="49" fontId="5" fillId="0" borderId="20" xfId="0" applyNumberFormat="1" applyFont="1" applyFill="1" applyBorder="1" applyAlignment="1">
      <alignment horizontal="left"/>
    </xf>
    <xf numFmtId="49" fontId="7"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5" fillId="0" borderId="22" xfId="0" applyNumberFormat="1" applyFont="1" applyFill="1" applyBorder="1" applyAlignment="1">
      <alignment/>
    </xf>
    <xf numFmtId="49" fontId="5" fillId="0" borderId="20" xfId="0" applyNumberFormat="1" applyFont="1" applyFill="1" applyBorder="1" applyAlignment="1">
      <alignment horizontal="center" vertical="center" wrapText="1"/>
    </xf>
    <xf numFmtId="49" fontId="6" fillId="0" borderId="20" xfId="0" applyNumberFormat="1" applyFont="1" applyFill="1" applyBorder="1" applyAlignment="1">
      <alignment horizontal="center"/>
    </xf>
    <xf numFmtId="49" fontId="6" fillId="0" borderId="20" xfId="0" applyNumberFormat="1" applyFont="1" applyFill="1" applyBorder="1" applyAlignment="1">
      <alignment horizontal="left"/>
    </xf>
    <xf numFmtId="49" fontId="16" fillId="0" borderId="20" xfId="0" applyNumberFormat="1" applyFont="1" applyFill="1" applyBorder="1" applyAlignment="1">
      <alignment horizontal="center" vertical="center" wrapText="1"/>
    </xf>
    <xf numFmtId="49" fontId="6" fillId="0" borderId="23" xfId="0" applyNumberFormat="1" applyFont="1" applyFill="1" applyBorder="1" applyAlignment="1">
      <alignment horizontal="center"/>
    </xf>
    <xf numFmtId="49" fontId="12" fillId="0" borderId="20" xfId="0" applyNumberFormat="1" applyFont="1" applyFill="1" applyBorder="1" applyAlignment="1">
      <alignment horizontal="left"/>
    </xf>
    <xf numFmtId="49" fontId="5" fillId="0" borderId="20" xfId="0" applyNumberFormat="1" applyFont="1" applyFill="1" applyBorder="1" applyAlignment="1">
      <alignment horizontal="center"/>
    </xf>
    <xf numFmtId="49" fontId="7" fillId="0" borderId="20" xfId="0" applyNumberFormat="1" applyFont="1" applyFill="1" applyBorder="1" applyAlignment="1">
      <alignment horizontal="center"/>
    </xf>
    <xf numFmtId="49" fontId="17" fillId="0" borderId="20" xfId="0" applyNumberFormat="1" applyFont="1" applyFill="1" applyBorder="1" applyAlignment="1">
      <alignment horizontal="center"/>
    </xf>
    <xf numFmtId="49" fontId="20" fillId="0" borderId="0" xfId="0" applyNumberFormat="1" applyFont="1" applyFill="1" applyAlignment="1">
      <alignment/>
    </xf>
    <xf numFmtId="49" fontId="22" fillId="0" borderId="0" xfId="0" applyNumberFormat="1" applyFont="1" applyFill="1" applyAlignment="1">
      <alignment/>
    </xf>
    <xf numFmtId="49" fontId="3" fillId="0" borderId="0" xfId="0" applyNumberFormat="1" applyFont="1" applyFill="1" applyAlignment="1">
      <alignment/>
    </xf>
    <xf numFmtId="49" fontId="13" fillId="0" borderId="0" xfId="0" applyNumberFormat="1" applyFont="1" applyFill="1" applyAlignment="1">
      <alignment wrapText="1"/>
    </xf>
    <xf numFmtId="49" fontId="4" fillId="0" borderId="0" xfId="0" applyNumberFormat="1" applyFont="1" applyFill="1" applyAlignment="1">
      <alignment/>
    </xf>
    <xf numFmtId="49" fontId="3" fillId="0" borderId="0" xfId="0" applyNumberFormat="1" applyFont="1" applyFill="1" applyAlignment="1">
      <alignment wrapText="1"/>
    </xf>
    <xf numFmtId="49" fontId="5" fillId="0" borderId="20" xfId="0" applyNumberFormat="1" applyFont="1" applyFill="1" applyBorder="1" applyAlignment="1">
      <alignment/>
    </xf>
    <xf numFmtId="49" fontId="15" fillId="0" borderId="0" xfId="0" applyNumberFormat="1" applyFont="1" applyFill="1" applyBorder="1" applyAlignment="1">
      <alignment vertical="center" wrapText="1"/>
    </xf>
    <xf numFmtId="49" fontId="18" fillId="0" borderId="0" xfId="0" applyNumberFormat="1" applyFont="1" applyFill="1" applyAlignment="1">
      <alignment/>
    </xf>
    <xf numFmtId="49" fontId="23" fillId="0" borderId="0" xfId="0" applyNumberFormat="1" applyFont="1" applyFill="1" applyBorder="1" applyAlignment="1">
      <alignment vertical="center" wrapText="1"/>
    </xf>
    <xf numFmtId="49" fontId="0" fillId="47" borderId="20" xfId="0" applyNumberFormat="1" applyFont="1" applyFill="1" applyBorder="1" applyAlignment="1">
      <alignment/>
    </xf>
    <xf numFmtId="3" fontId="4" fillId="47" borderId="20" xfId="135" applyNumberFormat="1" applyFont="1" applyFill="1" applyBorder="1" applyAlignment="1" applyProtection="1">
      <alignment horizontal="center" vertical="center"/>
      <protection/>
    </xf>
    <xf numFmtId="49" fontId="0" fillId="47" borderId="0" xfId="136" applyNumberFormat="1" applyFont="1" applyFill="1" applyBorder="1" applyAlignment="1">
      <alignment horizontal="left"/>
      <protection/>
    </xf>
    <xf numFmtId="49" fontId="0" fillId="0" borderId="0" xfId="136" applyNumberFormat="1" applyFont="1">
      <alignment/>
      <protection/>
    </xf>
    <xf numFmtId="49" fontId="0" fillId="0" borderId="0" xfId="136" applyNumberFormat="1">
      <alignment/>
      <protection/>
    </xf>
    <xf numFmtId="49" fontId="0" fillId="0" borderId="0" xfId="136" applyNumberFormat="1" applyFont="1" applyAlignment="1">
      <alignment horizontal="left"/>
      <protection/>
    </xf>
    <xf numFmtId="49" fontId="0" fillId="0" borderId="0" xfId="136" applyNumberFormat="1" applyFont="1" applyBorder="1" applyAlignment="1">
      <alignment wrapText="1"/>
      <protection/>
    </xf>
    <xf numFmtId="49" fontId="15" fillId="0" borderId="0" xfId="136" applyNumberFormat="1" applyFont="1" applyAlignment="1">
      <alignment/>
      <protection/>
    </xf>
    <xf numFmtId="49" fontId="0" fillId="0" borderId="0" xfId="136" applyNumberFormat="1" applyFont="1" applyBorder="1" applyAlignment="1">
      <alignment horizontal="left" wrapText="1"/>
      <protection/>
    </xf>
    <xf numFmtId="49" fontId="18" fillId="0" borderId="0" xfId="136" applyNumberFormat="1" applyFont="1" applyAlignment="1">
      <alignment horizontal="left"/>
      <protection/>
    </xf>
    <xf numFmtId="49" fontId="0" fillId="0" borderId="0" xfId="136" applyNumberFormat="1" applyFont="1" applyFill="1" applyAlignment="1">
      <alignment/>
      <protection/>
    </xf>
    <xf numFmtId="49" fontId="0" fillId="0" borderId="0" xfId="136" applyNumberFormat="1" applyFont="1" applyFill="1" applyAlignment="1">
      <alignment horizontal="center"/>
      <protection/>
    </xf>
    <xf numFmtId="49" fontId="0" fillId="0" borderId="0" xfId="136" applyNumberFormat="1" applyFont="1" applyAlignment="1">
      <alignment horizontal="center"/>
      <protection/>
    </xf>
    <xf numFmtId="49" fontId="0" fillId="0" borderId="0" xfId="136" applyNumberFormat="1" applyFont="1" applyFill="1">
      <alignment/>
      <protection/>
    </xf>
    <xf numFmtId="49" fontId="13" fillId="47" borderId="22" xfId="136" applyNumberFormat="1" applyFont="1" applyFill="1" applyBorder="1" applyAlignment="1">
      <alignment/>
      <protection/>
    </xf>
    <xf numFmtId="49" fontId="7" fillId="0" borderId="20" xfId="136" applyNumberFormat="1" applyFont="1" applyFill="1" applyBorder="1" applyAlignment="1">
      <alignment horizontal="center" vertical="center" wrapText="1"/>
      <protection/>
    </xf>
    <xf numFmtId="49" fontId="53" fillId="48" borderId="20" xfId="136" applyNumberFormat="1" applyFont="1" applyFill="1" applyBorder="1" applyAlignment="1">
      <alignment horizontal="center"/>
      <protection/>
    </xf>
    <xf numFmtId="49" fontId="7" fillId="0" borderId="21" xfId="136" applyNumberFormat="1" applyFont="1" applyFill="1" applyBorder="1" applyAlignment="1">
      <alignment horizontal="center" vertical="center" wrapText="1"/>
      <protection/>
    </xf>
    <xf numFmtId="49" fontId="7" fillId="0" borderId="20" xfId="136" applyNumberFormat="1" applyFont="1" applyBorder="1" applyAlignment="1">
      <alignment horizontal="center" vertical="center" wrapText="1"/>
      <protection/>
    </xf>
    <xf numFmtId="49" fontId="54" fillId="0" borderId="20" xfId="136" applyNumberFormat="1" applyFont="1" applyFill="1" applyBorder="1" applyAlignment="1">
      <alignment horizontal="center" vertical="center" wrapText="1"/>
      <protection/>
    </xf>
    <xf numFmtId="49" fontId="18" fillId="0" borderId="20" xfId="136" applyNumberFormat="1" applyFont="1" applyBorder="1" applyAlignment="1">
      <alignment horizontal="center" vertical="center"/>
      <protection/>
    </xf>
    <xf numFmtId="3" fontId="0" fillId="0" borderId="20" xfId="136" applyNumberFormat="1" applyFont="1" applyBorder="1" applyAlignment="1">
      <alignment horizontal="center" vertical="center"/>
      <protection/>
    </xf>
    <xf numFmtId="3" fontId="0" fillId="0" borderId="20" xfId="136" applyNumberFormat="1" applyFont="1" applyBorder="1" applyAlignment="1">
      <alignment vertical="center"/>
      <protection/>
    </xf>
    <xf numFmtId="49" fontId="0" fillId="0" borderId="0" xfId="136" applyNumberFormat="1" applyAlignment="1">
      <alignment vertical="center"/>
      <protection/>
    </xf>
    <xf numFmtId="3" fontId="52" fillId="3" borderId="20" xfId="136" applyNumberFormat="1" applyFont="1" applyFill="1" applyBorder="1" applyAlignment="1">
      <alignment vertical="center"/>
      <protection/>
    </xf>
    <xf numFmtId="3" fontId="57" fillId="3" borderId="20" xfId="136" applyNumberFormat="1" applyFont="1" applyFill="1" applyBorder="1" applyAlignment="1">
      <alignment vertical="center"/>
      <protection/>
    </xf>
    <xf numFmtId="49" fontId="58" fillId="0" borderId="20" xfId="136" applyNumberFormat="1" applyFont="1" applyBorder="1" applyAlignment="1">
      <alignment horizontal="center" vertical="center"/>
      <protection/>
    </xf>
    <xf numFmtId="3" fontId="25" fillId="44" borderId="20" xfId="136" applyNumberFormat="1" applyFont="1" applyFill="1" applyBorder="1" applyAlignment="1">
      <alignment vertical="center"/>
      <protection/>
    </xf>
    <xf numFmtId="3" fontId="3" fillId="48" borderId="20" xfId="136" applyNumberFormat="1" applyFont="1" applyFill="1" applyBorder="1" applyAlignment="1">
      <alignment horizontal="center" vertical="center"/>
      <protection/>
    </xf>
    <xf numFmtId="3" fontId="3" fillId="48" borderId="20" xfId="136" applyNumberFormat="1" applyFont="1" applyFill="1" applyBorder="1" applyAlignment="1">
      <alignment vertical="center"/>
      <protection/>
    </xf>
    <xf numFmtId="49" fontId="7" fillId="44" borderId="20" xfId="136" applyNumberFormat="1" applyFont="1" applyFill="1" applyBorder="1" applyAlignment="1">
      <alignment horizontal="center" vertical="center"/>
      <protection/>
    </xf>
    <xf numFmtId="49" fontId="7" fillId="44" borderId="20" xfId="136" applyNumberFormat="1" applyFont="1" applyFill="1" applyBorder="1" applyAlignment="1">
      <alignment horizontal="left" vertical="center"/>
      <protection/>
    </xf>
    <xf numFmtId="3" fontId="28" fillId="48" borderId="20" xfId="136" applyNumberFormat="1" applyFont="1" applyFill="1" applyBorder="1" applyAlignment="1">
      <alignment vertical="center"/>
      <protection/>
    </xf>
    <xf numFmtId="3" fontId="28" fillId="0" borderId="20" xfId="136" applyNumberFormat="1" applyFont="1" applyFill="1" applyBorder="1" applyAlignment="1">
      <alignment vertical="center"/>
      <protection/>
    </xf>
    <xf numFmtId="9" fontId="0" fillId="0" borderId="0" xfId="147" applyFont="1" applyAlignment="1">
      <alignment vertical="center"/>
    </xf>
    <xf numFmtId="49" fontId="7" fillId="44" borderId="23" xfId="136" applyNumberFormat="1" applyFont="1" applyFill="1" applyBorder="1" applyAlignment="1">
      <alignment horizontal="center" vertical="center"/>
      <protection/>
    </xf>
    <xf numFmtId="3" fontId="25" fillId="44" borderId="20" xfId="136" applyNumberFormat="1" applyFont="1" applyFill="1" applyBorder="1" applyAlignment="1">
      <alignment vertical="center"/>
      <protection/>
    </xf>
    <xf numFmtId="49" fontId="4" fillId="0" borderId="20" xfId="136" applyNumberFormat="1" applyFont="1" applyBorder="1" applyAlignment="1">
      <alignment horizontal="center" vertical="center"/>
      <protection/>
    </xf>
    <xf numFmtId="49" fontId="4" fillId="47" borderId="20" xfId="136" applyNumberFormat="1" applyFont="1" applyFill="1" applyBorder="1" applyAlignment="1">
      <alignment horizontal="left" vertical="center"/>
      <protection/>
    </xf>
    <xf numFmtId="49" fontId="5" fillId="47" borderId="20" xfId="136" applyNumberFormat="1" applyFont="1" applyFill="1" applyBorder="1" applyAlignment="1">
      <alignment horizontal="left" vertical="center"/>
      <protection/>
    </xf>
    <xf numFmtId="3" fontId="28" fillId="0" borderId="20" xfId="137" applyNumberFormat="1" applyFont="1" applyFill="1" applyBorder="1" applyAlignment="1">
      <alignment vertical="center"/>
      <protection/>
    </xf>
    <xf numFmtId="49" fontId="20" fillId="0" borderId="0" xfId="136" applyNumberFormat="1" applyFont="1" applyAlignment="1">
      <alignment vertical="center"/>
      <protection/>
    </xf>
    <xf numFmtId="49" fontId="4" fillId="47" borderId="20" xfId="136" applyNumberFormat="1" applyFont="1" applyFill="1" applyBorder="1" applyAlignment="1">
      <alignment horizontal="left" vertical="center"/>
      <protection/>
    </xf>
    <xf numFmtId="3" fontId="28" fillId="0" borderId="20" xfId="137" applyNumberFormat="1" applyFont="1" applyFill="1" applyBorder="1" applyAlignment="1">
      <alignment horizontal="center" vertical="center"/>
      <protection/>
    </xf>
    <xf numFmtId="49" fontId="0" fillId="0" borderId="0" xfId="136" applyNumberFormat="1" applyFill="1">
      <alignment/>
      <protection/>
    </xf>
    <xf numFmtId="49" fontId="20" fillId="0" borderId="0" xfId="136" applyNumberFormat="1" applyFont="1">
      <alignment/>
      <protection/>
    </xf>
    <xf numFmtId="49" fontId="28" fillId="0" borderId="0" xfId="136" applyNumberFormat="1" applyFont="1" applyFill="1" applyBorder="1" applyAlignment="1">
      <alignment horizontal="center" wrapText="1"/>
      <protection/>
    </xf>
    <xf numFmtId="49" fontId="59" fillId="0" borderId="0" xfId="136" applyNumberFormat="1" applyFont="1" applyBorder="1">
      <alignment/>
      <protection/>
    </xf>
    <xf numFmtId="49" fontId="60" fillId="0" borderId="0" xfId="136" applyNumberFormat="1" applyFont="1">
      <alignment/>
      <protection/>
    </xf>
    <xf numFmtId="49" fontId="1" fillId="0" borderId="0" xfId="136" applyNumberFormat="1" applyFont="1">
      <alignment/>
      <protection/>
    </xf>
    <xf numFmtId="9" fontId="1" fillId="0" borderId="0" xfId="147" applyFont="1" applyAlignment="1">
      <alignment/>
    </xf>
    <xf numFmtId="49" fontId="61" fillId="0" borderId="0" xfId="136" applyNumberFormat="1" applyFont="1" applyBorder="1">
      <alignment/>
      <protection/>
    </xf>
    <xf numFmtId="49" fontId="25" fillId="0" borderId="0" xfId="136" applyNumberFormat="1" applyFont="1" applyBorder="1" applyAlignment="1">
      <alignment horizontal="center" wrapText="1"/>
      <protection/>
    </xf>
    <xf numFmtId="49" fontId="25" fillId="0" borderId="0" xfId="136" applyNumberFormat="1" applyFont="1" applyFill="1" applyBorder="1" applyAlignment="1">
      <alignment horizontal="center" wrapText="1"/>
      <protection/>
    </xf>
    <xf numFmtId="49" fontId="62" fillId="0" borderId="0" xfId="136" applyNumberFormat="1" applyFont="1" applyBorder="1">
      <alignment/>
      <protection/>
    </xf>
    <xf numFmtId="49" fontId="63" fillId="0" borderId="0" xfId="136" applyNumberFormat="1" applyFont="1" applyBorder="1" applyAlignment="1">
      <alignment wrapText="1"/>
      <protection/>
    </xf>
    <xf numFmtId="49" fontId="2" fillId="0" borderId="0" xfId="136" applyNumberFormat="1" applyFont="1" applyBorder="1">
      <alignment/>
      <protection/>
    </xf>
    <xf numFmtId="49" fontId="40" fillId="0" borderId="0" xfId="136" applyNumberFormat="1" applyFont="1" applyBorder="1" applyAlignment="1">
      <alignment horizontal="center" wrapText="1"/>
      <protection/>
    </xf>
    <xf numFmtId="49" fontId="40" fillId="0" borderId="0" xfId="136" applyNumberFormat="1" applyFont="1" applyFill="1" applyBorder="1" applyAlignment="1">
      <alignment horizontal="center" wrapText="1"/>
      <protection/>
    </xf>
    <xf numFmtId="49" fontId="64" fillId="0" borderId="0" xfId="136" applyNumberFormat="1" applyFont="1" applyBorder="1">
      <alignment/>
      <protection/>
    </xf>
    <xf numFmtId="49" fontId="28" fillId="0" borderId="0" xfId="136" applyNumberFormat="1" applyFont="1">
      <alignment/>
      <protection/>
    </xf>
    <xf numFmtId="49" fontId="28" fillId="0" borderId="0" xfId="136" applyNumberFormat="1" applyFont="1" applyFill="1">
      <alignment/>
      <protection/>
    </xf>
    <xf numFmtId="49" fontId="28" fillId="47" borderId="0" xfId="136" applyNumberFormat="1" applyFont="1" applyFill="1">
      <alignment/>
      <protection/>
    </xf>
    <xf numFmtId="0" fontId="25" fillId="0" borderId="0" xfId="136" applyFont="1" applyAlignment="1">
      <alignment horizontal="center"/>
      <protection/>
    </xf>
    <xf numFmtId="49" fontId="25" fillId="47" borderId="0" xfId="136" applyNumberFormat="1" applyFont="1" applyFill="1" applyAlignment="1">
      <alignment horizontal="center"/>
      <protection/>
    </xf>
    <xf numFmtId="0" fontId="66" fillId="0" borderId="0" xfId="136" applyFont="1" applyAlignment="1">
      <alignment/>
      <protection/>
    </xf>
    <xf numFmtId="0" fontId="3" fillId="0" borderId="0" xfId="136" applyFont="1" applyAlignment="1">
      <alignment/>
      <protection/>
    </xf>
    <xf numFmtId="49" fontId="31" fillId="0" borderId="0" xfId="136" applyNumberFormat="1" applyFont="1">
      <alignment/>
      <protection/>
    </xf>
    <xf numFmtId="3" fontId="0" fillId="0" borderId="0" xfId="136" applyNumberFormat="1" applyFont="1" applyFill="1">
      <alignment/>
      <protection/>
    </xf>
    <xf numFmtId="49" fontId="3" fillId="0" borderId="0" xfId="136" applyNumberFormat="1" applyFont="1" applyFill="1" applyAlignment="1">
      <alignment wrapText="1"/>
      <protection/>
    </xf>
    <xf numFmtId="49" fontId="0" fillId="0" borderId="0" xfId="136" applyNumberFormat="1" applyFont="1" applyFill="1" applyBorder="1" applyAlignment="1">
      <alignment/>
      <protection/>
    </xf>
    <xf numFmtId="49" fontId="0" fillId="0" borderId="0" xfId="136" applyNumberFormat="1" applyFont="1" applyFill="1" applyBorder="1">
      <alignment/>
      <protection/>
    </xf>
    <xf numFmtId="49" fontId="19" fillId="0" borderId="22" xfId="136" applyNumberFormat="1" applyFont="1" applyFill="1" applyBorder="1" applyAlignment="1">
      <alignment/>
      <protection/>
    </xf>
    <xf numFmtId="49" fontId="5" fillId="0" borderId="22" xfId="136" applyNumberFormat="1" applyFont="1" applyFill="1" applyBorder="1" applyAlignment="1">
      <alignment horizontal="center"/>
      <protection/>
    </xf>
    <xf numFmtId="49" fontId="0" fillId="0" borderId="0" xfId="136" applyNumberFormat="1" applyFill="1" applyBorder="1">
      <alignment/>
      <protection/>
    </xf>
    <xf numFmtId="49" fontId="6" fillId="0" borderId="20" xfId="136" applyNumberFormat="1" applyFont="1" applyFill="1" applyBorder="1" applyAlignment="1">
      <alignment horizontal="center" vertical="center" wrapText="1"/>
      <protection/>
    </xf>
    <xf numFmtId="49" fontId="19" fillId="0" borderId="20" xfId="136" applyNumberFormat="1" applyFont="1" applyFill="1" applyBorder="1" applyAlignment="1">
      <alignment horizontal="center" vertical="center" wrapText="1"/>
      <protection/>
    </xf>
    <xf numFmtId="3" fontId="29" fillId="3" borderId="20" xfId="136" applyNumberFormat="1" applyFont="1" applyFill="1" applyBorder="1" applyAlignment="1">
      <alignment horizontal="center" vertical="center" wrapText="1"/>
      <protection/>
    </xf>
    <xf numFmtId="3" fontId="69" fillId="3" borderId="20" xfId="136" applyNumberFormat="1" applyFont="1" applyFill="1" applyBorder="1" applyAlignment="1">
      <alignment horizontal="center" vertical="center" wrapText="1"/>
      <protection/>
    </xf>
    <xf numFmtId="3" fontId="6" fillId="44" borderId="20" xfId="136" applyNumberFormat="1" applyFont="1" applyFill="1" applyBorder="1" applyAlignment="1">
      <alignment horizontal="center" vertical="center" wrapText="1"/>
      <protection/>
    </xf>
    <xf numFmtId="49" fontId="7" fillId="0" borderId="20" xfId="136" applyNumberFormat="1" applyFont="1" applyFill="1" applyBorder="1" applyAlignment="1">
      <alignment horizontal="center"/>
      <protection/>
    </xf>
    <xf numFmtId="49" fontId="7" fillId="0" borderId="20" xfId="136" applyNumberFormat="1" applyFont="1" applyFill="1" applyBorder="1" applyAlignment="1">
      <alignment horizontal="left"/>
      <protection/>
    </xf>
    <xf numFmtId="3" fontId="5" fillId="44" borderId="20" xfId="136" applyNumberFormat="1" applyFont="1" applyFill="1" applyBorder="1" applyAlignment="1">
      <alignment horizontal="center" vertical="center" wrapText="1"/>
      <protection/>
    </xf>
    <xf numFmtId="3" fontId="5" fillId="0" borderId="20" xfId="136" applyNumberFormat="1" applyFont="1" applyFill="1" applyBorder="1" applyAlignment="1">
      <alignment horizontal="center" vertical="center" wrapText="1"/>
      <protection/>
    </xf>
    <xf numFmtId="9" fontId="0" fillId="0" borderId="0" xfId="147" applyFont="1" applyFill="1" applyAlignment="1">
      <alignment/>
    </xf>
    <xf numFmtId="49" fontId="7" fillId="44" borderId="23" xfId="136" applyNumberFormat="1" applyFont="1" applyFill="1" applyBorder="1" applyAlignment="1">
      <alignment horizontal="center"/>
      <protection/>
    </xf>
    <xf numFmtId="49" fontId="7" fillId="44" borderId="20" xfId="136" applyNumberFormat="1" applyFont="1" applyFill="1" applyBorder="1" applyAlignment="1">
      <alignment horizontal="left"/>
      <protection/>
    </xf>
    <xf numFmtId="49" fontId="4" fillId="0" borderId="23" xfId="136" applyNumberFormat="1" applyFont="1" applyFill="1" applyBorder="1" applyAlignment="1">
      <alignment horizontal="center"/>
      <protection/>
    </xf>
    <xf numFmtId="49" fontId="4" fillId="47" borderId="20" xfId="136" applyNumberFormat="1" applyFont="1" applyFill="1" applyBorder="1" applyAlignment="1">
      <alignment horizontal="left"/>
      <protection/>
    </xf>
    <xf numFmtId="3" fontId="5" fillId="47" borderId="20" xfId="136" applyNumberFormat="1" applyFont="1" applyFill="1" applyBorder="1" applyAlignment="1">
      <alignment horizontal="center" vertical="center" wrapText="1"/>
      <protection/>
    </xf>
    <xf numFmtId="49" fontId="5" fillId="47" borderId="20" xfId="136" applyNumberFormat="1" applyFont="1" applyFill="1" applyBorder="1" applyAlignment="1">
      <alignment horizontal="left"/>
      <protection/>
    </xf>
    <xf numFmtId="49" fontId="6" fillId="0" borderId="19" xfId="136" applyNumberFormat="1" applyFont="1" applyFill="1" applyBorder="1" applyAlignment="1">
      <alignment horizontal="center"/>
      <protection/>
    </xf>
    <xf numFmtId="49" fontId="6" fillId="0" borderId="19" xfId="136" applyNumberFormat="1" applyFont="1" applyFill="1" applyBorder="1" applyAlignment="1">
      <alignment horizontal="left"/>
      <protection/>
    </xf>
    <xf numFmtId="3" fontId="5" fillId="0" borderId="19" xfId="136" applyNumberFormat="1" applyFont="1" applyFill="1" applyBorder="1" applyAlignment="1">
      <alignment horizontal="center" vertical="center" wrapText="1"/>
      <protection/>
    </xf>
    <xf numFmtId="49" fontId="15" fillId="0" borderId="0" xfId="136" applyNumberFormat="1" applyFont="1" applyFill="1" applyBorder="1" applyAlignment="1">
      <alignment vertical="center" wrapText="1"/>
      <protection/>
    </xf>
    <xf numFmtId="49" fontId="70" fillId="0" borderId="0" xfId="136" applyNumberFormat="1" applyFont="1" applyFill="1">
      <alignment/>
      <protection/>
    </xf>
    <xf numFmtId="49" fontId="4" fillId="0" borderId="0" xfId="136" applyNumberFormat="1" applyFont="1" applyFill="1">
      <alignment/>
      <protection/>
    </xf>
    <xf numFmtId="49" fontId="0" fillId="47" borderId="0" xfId="136" applyNumberFormat="1" applyFont="1" applyFill="1">
      <alignment/>
      <protection/>
    </xf>
    <xf numFmtId="49" fontId="3" fillId="47" borderId="0" xfId="136" applyNumberFormat="1" applyFont="1" applyFill="1" applyAlignment="1">
      <alignment horizontal="center"/>
      <protection/>
    </xf>
    <xf numFmtId="49" fontId="22" fillId="0" borderId="0" xfId="136" applyNumberFormat="1" applyFont="1" applyFill="1">
      <alignment/>
      <protection/>
    </xf>
    <xf numFmtId="49" fontId="3" fillId="0" borderId="0" xfId="136" applyNumberFormat="1" applyFont="1" applyFill="1">
      <alignment/>
      <protection/>
    </xf>
    <xf numFmtId="49" fontId="13" fillId="0" borderId="0" xfId="136" applyNumberFormat="1" applyFont="1" applyFill="1" applyAlignment="1">
      <alignment/>
      <protection/>
    </xf>
    <xf numFmtId="49" fontId="13" fillId="0" borderId="0" xfId="136" applyNumberFormat="1" applyFont="1" applyFill="1" applyAlignment="1">
      <alignment wrapText="1"/>
      <protection/>
    </xf>
    <xf numFmtId="49" fontId="13" fillId="0" borderId="0" xfId="136" applyNumberFormat="1" applyFont="1" applyFill="1" applyAlignment="1">
      <alignment horizontal="left" wrapText="1"/>
      <protection/>
    </xf>
    <xf numFmtId="49" fontId="0" fillId="0" borderId="0" xfId="136" applyNumberFormat="1" applyAlignment="1">
      <alignment horizontal="left"/>
      <protection/>
    </xf>
    <xf numFmtId="49" fontId="0" fillId="0" borderId="0" xfId="136" applyNumberFormat="1" applyFont="1" applyBorder="1" applyAlignment="1">
      <alignment horizontal="left"/>
      <protection/>
    </xf>
    <xf numFmtId="49" fontId="13" fillId="0" borderId="20" xfId="136" applyNumberFormat="1" applyFont="1" applyBorder="1" applyAlignment="1">
      <alignment horizontal="center"/>
      <protection/>
    </xf>
    <xf numFmtId="3" fontId="4" fillId="4" borderId="20" xfId="137" applyNumberFormat="1" applyFont="1" applyFill="1" applyBorder="1" applyAlignment="1">
      <alignment horizontal="center" vertical="center"/>
      <protection/>
    </xf>
    <xf numFmtId="3" fontId="32" fillId="47" borderId="20" xfId="136" applyNumberFormat="1" applyFont="1" applyFill="1" applyBorder="1" applyAlignment="1">
      <alignment horizontal="center" vertical="center"/>
      <protection/>
    </xf>
    <xf numFmtId="3" fontId="17" fillId="3" borderId="20" xfId="136" applyNumberFormat="1" applyFont="1" applyFill="1" applyBorder="1" applyAlignment="1">
      <alignment horizontal="center" vertical="center"/>
      <protection/>
    </xf>
    <xf numFmtId="3" fontId="34" fillId="3"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4" borderId="20" xfId="136" applyNumberFormat="1" applyFont="1" applyFill="1" applyBorder="1" applyAlignment="1">
      <alignment horizontal="center" vertical="center"/>
      <protection/>
    </xf>
    <xf numFmtId="3" fontId="7" fillId="4" borderId="20" xfId="137" applyNumberFormat="1" applyFont="1" applyFill="1" applyBorder="1" applyAlignment="1">
      <alignment horizontal="center" vertical="center"/>
      <protection/>
    </xf>
    <xf numFmtId="49" fontId="7" fillId="0" borderId="20" xfId="136" applyNumberFormat="1" applyFont="1" applyBorder="1" applyAlignment="1">
      <alignment horizontal="center" vertical="center"/>
      <protection/>
    </xf>
    <xf numFmtId="49" fontId="7" fillId="47" borderId="20" xfId="136" applyNumberFormat="1" applyFont="1" applyFill="1" applyBorder="1" applyAlignment="1">
      <alignment horizontal="left" vertical="center"/>
      <protection/>
    </xf>
    <xf numFmtId="3" fontId="4" fillId="47" borderId="20" xfId="136" applyNumberFormat="1" applyFont="1" applyFill="1" applyBorder="1" applyAlignment="1">
      <alignment horizontal="center" vertical="center"/>
      <protection/>
    </xf>
    <xf numFmtId="3" fontId="4" fillId="44" borderId="20" xfId="136" applyNumberFormat="1" applyFont="1" applyFill="1" applyBorder="1" applyAlignment="1">
      <alignment horizontal="center" vertical="center"/>
      <protection/>
    </xf>
    <xf numFmtId="49" fontId="4" fillId="0" borderId="23" xfId="136" applyNumberFormat="1" applyFont="1" applyBorder="1" applyAlignment="1">
      <alignment horizontal="center" vertical="center"/>
      <protection/>
    </xf>
    <xf numFmtId="49" fontId="0" fillId="0" borderId="0" xfId="136" applyNumberFormat="1" applyFont="1" applyAlignment="1">
      <alignment vertical="center"/>
      <protection/>
    </xf>
    <xf numFmtId="3" fontId="4" fillId="0" borderId="20" xfId="136" applyNumberFormat="1" applyFont="1" applyFill="1" applyBorder="1" applyAlignment="1">
      <alignment horizontal="center" vertical="center"/>
      <protection/>
    </xf>
    <xf numFmtId="3" fontId="4" fillId="47" borderId="20" xfId="137" applyNumberFormat="1" applyFont="1" applyFill="1" applyBorder="1" applyAlignment="1">
      <alignment horizontal="center" vertical="center"/>
      <protection/>
    </xf>
    <xf numFmtId="49" fontId="4" fillId="47" borderId="23" xfId="136" applyNumberFormat="1" applyFont="1" applyFill="1" applyBorder="1" applyAlignment="1">
      <alignment horizontal="center" vertical="center"/>
      <protection/>
    </xf>
    <xf numFmtId="9" fontId="20" fillId="0" borderId="0" xfId="147" applyFont="1" applyAlignment="1">
      <alignment vertical="center"/>
    </xf>
    <xf numFmtId="49" fontId="4" fillId="0" borderId="0" xfId="136" applyNumberFormat="1" applyFont="1" applyBorder="1" applyAlignment="1">
      <alignment horizontal="center"/>
      <protection/>
    </xf>
    <xf numFmtId="49" fontId="4" fillId="47" borderId="0" xfId="136" applyNumberFormat="1" applyFont="1" applyFill="1" applyBorder="1" applyAlignment="1">
      <alignment horizontal="left"/>
      <protection/>
    </xf>
    <xf numFmtId="49" fontId="0" fillId="0" borderId="0" xfId="136" applyNumberFormat="1" applyFont="1" applyFill="1" applyBorder="1" applyAlignment="1">
      <alignment horizontal="center"/>
      <protection/>
    </xf>
    <xf numFmtId="3" fontId="4" fillId="47" borderId="19" xfId="137" applyNumberFormat="1" applyFont="1" applyFill="1" applyBorder="1" applyAlignment="1">
      <alignment horizontal="center" vertical="center"/>
      <protection/>
    </xf>
    <xf numFmtId="9" fontId="0" fillId="0" borderId="0" xfId="147" applyFont="1" applyAlignment="1">
      <alignment/>
    </xf>
    <xf numFmtId="49" fontId="28" fillId="0" borderId="0" xfId="136" applyNumberFormat="1" applyFont="1" applyBorder="1" applyAlignment="1">
      <alignment wrapText="1"/>
      <protection/>
    </xf>
    <xf numFmtId="3" fontId="4" fillId="47" borderId="0" xfId="137" applyNumberFormat="1" applyFont="1" applyFill="1" applyBorder="1" applyAlignment="1">
      <alignment horizontal="center" vertical="center"/>
      <protection/>
    </xf>
    <xf numFmtId="49" fontId="28" fillId="0" borderId="0" xfId="136" applyNumberFormat="1" applyFont="1" applyAlignment="1">
      <alignment wrapText="1"/>
      <protection/>
    </xf>
    <xf numFmtId="49" fontId="37" fillId="0" borderId="0" xfId="136" applyNumberFormat="1" applyFont="1">
      <alignment/>
      <protection/>
    </xf>
    <xf numFmtId="49" fontId="37" fillId="0" borderId="0" xfId="136" applyNumberFormat="1" applyFont="1" applyAlignment="1">
      <alignment wrapText="1"/>
      <protection/>
    </xf>
    <xf numFmtId="49" fontId="3" fillId="47" borderId="0" xfId="136" applyNumberFormat="1" applyFont="1" applyFill="1" applyAlignment="1">
      <alignment/>
      <protection/>
    </xf>
    <xf numFmtId="49" fontId="72" fillId="0" borderId="0" xfId="136" applyNumberFormat="1" applyFont="1">
      <alignment/>
      <protection/>
    </xf>
    <xf numFmtId="49" fontId="13" fillId="0" borderId="0" xfId="136" applyNumberFormat="1" applyFont="1" applyBorder="1" applyAlignment="1">
      <alignment wrapText="1"/>
      <protection/>
    </xf>
    <xf numFmtId="49" fontId="0" fillId="0" borderId="0" xfId="138" applyNumberFormat="1" applyFont="1" applyAlignment="1">
      <alignment horizontal="left"/>
      <protection/>
    </xf>
    <xf numFmtId="49" fontId="14" fillId="0" borderId="0" xfId="138" applyNumberFormat="1" applyFont="1" applyAlignment="1">
      <alignment wrapText="1"/>
      <protection/>
    </xf>
    <xf numFmtId="49" fontId="3" fillId="47" borderId="0" xfId="138" applyNumberFormat="1" applyFont="1" applyFill="1" applyBorder="1" applyAlignment="1">
      <alignment horizontal="left"/>
      <protection/>
    </xf>
    <xf numFmtId="49" fontId="0" fillId="47" borderId="0" xfId="138" applyNumberFormat="1" applyFont="1" applyFill="1" applyBorder="1" applyAlignment="1">
      <alignment horizontal="left"/>
      <protection/>
    </xf>
    <xf numFmtId="49" fontId="26" fillId="0" borderId="0" xfId="138" applyNumberFormat="1" applyFont="1">
      <alignment/>
      <protection/>
    </xf>
    <xf numFmtId="49" fontId="0" fillId="47" borderId="0" xfId="138" applyNumberFormat="1" applyFont="1" applyFill="1" applyBorder="1" applyAlignment="1">
      <alignment/>
      <protection/>
    </xf>
    <xf numFmtId="49" fontId="3" fillId="0" borderId="0" xfId="138" applyNumberFormat="1" applyFont="1" applyBorder="1" applyAlignment="1">
      <alignment horizontal="left"/>
      <protection/>
    </xf>
    <xf numFmtId="49" fontId="0" fillId="0" borderId="0" xfId="138" applyNumberFormat="1" applyFont="1" applyBorder="1" applyAlignment="1">
      <alignment horizontal="left"/>
      <protection/>
    </xf>
    <xf numFmtId="49" fontId="0" fillId="0" borderId="0" xfId="138" applyNumberFormat="1" applyFont="1" applyBorder="1" applyAlignment="1">
      <alignment/>
      <protection/>
    </xf>
    <xf numFmtId="49" fontId="18" fillId="0" borderId="22" xfId="138" applyNumberFormat="1" applyFont="1" applyBorder="1" applyAlignment="1">
      <alignment horizontal="left"/>
      <protection/>
    </xf>
    <xf numFmtId="49" fontId="3" fillId="0" borderId="22" xfId="138" applyNumberFormat="1" applyFont="1" applyBorder="1" applyAlignment="1">
      <alignment horizontal="left"/>
      <protection/>
    </xf>
    <xf numFmtId="49" fontId="26" fillId="0" borderId="0" xfId="138" applyNumberFormat="1" applyFont="1" applyFill="1">
      <alignment/>
      <protection/>
    </xf>
    <xf numFmtId="49" fontId="26" fillId="0" borderId="0" xfId="138" applyNumberFormat="1" applyFont="1" applyAlignment="1">
      <alignment vertical="center"/>
      <protection/>
    </xf>
    <xf numFmtId="49" fontId="6" fillId="47" borderId="20" xfId="138" applyNumberFormat="1" applyFont="1" applyFill="1" applyBorder="1" applyAlignment="1">
      <alignment horizontal="left" vertical="center"/>
      <protection/>
    </xf>
    <xf numFmtId="49" fontId="1" fillId="0" borderId="0" xfId="138" applyNumberFormat="1" applyFont="1">
      <alignment/>
      <protection/>
    </xf>
    <xf numFmtId="49" fontId="28" fillId="0" borderId="0" xfId="138" applyNumberFormat="1" applyFont="1" applyBorder="1" applyAlignment="1">
      <alignment/>
      <protection/>
    </xf>
    <xf numFmtId="49" fontId="79" fillId="0" borderId="0" xfId="138" applyNumberFormat="1" applyFont="1">
      <alignment/>
      <protection/>
    </xf>
    <xf numFmtId="49" fontId="25" fillId="0" borderId="0" xfId="138" applyNumberFormat="1" applyFont="1" applyBorder="1" applyAlignment="1">
      <alignment/>
      <protection/>
    </xf>
    <xf numFmtId="49" fontId="5" fillId="0" borderId="0" xfId="138" applyNumberFormat="1" applyFont="1">
      <alignment/>
      <protection/>
    </xf>
    <xf numFmtId="49" fontId="28" fillId="0" borderId="0" xfId="138" applyNumberFormat="1" applyFont="1" applyAlignment="1">
      <alignment horizontal="center"/>
      <protection/>
    </xf>
    <xf numFmtId="49" fontId="28" fillId="0" borderId="0" xfId="138" applyNumberFormat="1" applyFont="1">
      <alignment/>
      <protection/>
    </xf>
    <xf numFmtId="49" fontId="79" fillId="0" borderId="0" xfId="138" applyNumberFormat="1" applyFont="1" applyAlignment="1">
      <alignment horizontal="center"/>
      <protection/>
    </xf>
    <xf numFmtId="49" fontId="13" fillId="0" borderId="0" xfId="138" applyNumberFormat="1" applyFont="1" applyBorder="1" applyAlignment="1">
      <alignment wrapText="1"/>
      <protection/>
    </xf>
    <xf numFmtId="49" fontId="81" fillId="0" borderId="0" xfId="138" applyNumberFormat="1" applyFont="1">
      <alignment/>
      <protection/>
    </xf>
    <xf numFmtId="9" fontId="26" fillId="0" borderId="0" xfId="147" applyFont="1" applyAlignment="1">
      <alignment/>
    </xf>
    <xf numFmtId="3" fontId="0" fillId="47" borderId="0" xfId="138" applyNumberFormat="1" applyFont="1" applyFill="1" applyBorder="1" applyAlignment="1">
      <alignment/>
      <protection/>
    </xf>
    <xf numFmtId="0" fontId="26" fillId="0" borderId="0" xfId="138">
      <alignment/>
      <protection/>
    </xf>
    <xf numFmtId="0" fontId="0" fillId="0" borderId="0" xfId="138" applyFont="1" applyAlignment="1">
      <alignment horizontal="left"/>
      <protection/>
    </xf>
    <xf numFmtId="0" fontId="0" fillId="0" borderId="0" xfId="138" applyFont="1" applyBorder="1" applyAlignment="1">
      <alignment/>
      <protection/>
    </xf>
    <xf numFmtId="0" fontId="0" fillId="0" borderId="0" xfId="138" applyFont="1" applyBorder="1" applyAlignment="1">
      <alignment horizontal="left"/>
      <protection/>
    </xf>
    <xf numFmtId="0" fontId="26" fillId="0" borderId="0" xfId="138" applyFont="1">
      <alignment/>
      <protection/>
    </xf>
    <xf numFmtId="0" fontId="6" fillId="0" borderId="20" xfId="138" applyFont="1" applyBorder="1" applyAlignment="1">
      <alignment horizontal="center" vertical="center"/>
      <protection/>
    </xf>
    <xf numFmtId="0" fontId="6" fillId="47" borderId="20" xfId="138" applyFont="1" applyFill="1" applyBorder="1" applyAlignment="1">
      <alignment horizontal="left" vertical="center"/>
      <protection/>
    </xf>
    <xf numFmtId="9" fontId="26" fillId="0" borderId="0" xfId="147" applyFont="1" applyAlignment="1">
      <alignment vertical="center"/>
    </xf>
    <xf numFmtId="0" fontId="5" fillId="0" borderId="23" xfId="138" applyFont="1" applyBorder="1" applyAlignment="1">
      <alignment horizontal="center" vertical="center"/>
      <protection/>
    </xf>
    <xf numFmtId="0" fontId="26" fillId="0" borderId="0" xfId="138" applyFont="1" applyAlignment="1">
      <alignment vertical="center"/>
      <protection/>
    </xf>
    <xf numFmtId="0" fontId="1" fillId="0" borderId="0" xfId="138" applyFont="1">
      <alignment/>
      <protection/>
    </xf>
    <xf numFmtId="0" fontId="25" fillId="0" borderId="0" xfId="138" applyFont="1" applyBorder="1" applyAlignment="1">
      <alignment horizontal="center" wrapText="1"/>
      <protection/>
    </xf>
    <xf numFmtId="0" fontId="28" fillId="0" borderId="0" xfId="138" applyFont="1" applyBorder="1" applyAlignment="1">
      <alignment wrapText="1"/>
      <protection/>
    </xf>
    <xf numFmtId="0" fontId="25" fillId="0" borderId="0" xfId="138" applyNumberFormat="1" applyFont="1" applyBorder="1" applyAlignment="1">
      <alignment/>
      <protection/>
    </xf>
    <xf numFmtId="0" fontId="79" fillId="0" borderId="0" xfId="138" applyFont="1">
      <alignment/>
      <protection/>
    </xf>
    <xf numFmtId="0" fontId="25" fillId="0" borderId="0" xfId="138" applyNumberFormat="1" applyFont="1" applyBorder="1" applyAlignment="1">
      <alignment horizontal="center"/>
      <protection/>
    </xf>
    <xf numFmtId="0" fontId="5" fillId="0" borderId="0" xfId="138" applyFont="1">
      <alignment/>
      <protection/>
    </xf>
    <xf numFmtId="0" fontId="28" fillId="0" borderId="0" xfId="138" applyFont="1">
      <alignment/>
      <protection/>
    </xf>
    <xf numFmtId="0" fontId="25" fillId="0" borderId="0" xfId="136" applyFont="1" applyAlignment="1">
      <alignment/>
      <protection/>
    </xf>
    <xf numFmtId="49" fontId="19" fillId="0" borderId="0" xfId="138" applyNumberFormat="1" applyFont="1">
      <alignment/>
      <protection/>
    </xf>
    <xf numFmtId="49" fontId="4" fillId="47" borderId="0" xfId="138" applyNumberFormat="1" applyFont="1" applyFill="1" applyBorder="1" applyAlignment="1">
      <alignment horizontal="left"/>
      <protection/>
    </xf>
    <xf numFmtId="49" fontId="4" fillId="0" borderId="0" xfId="138" applyNumberFormat="1" applyFont="1" applyBorder="1" applyAlignment="1">
      <alignment horizontal="left"/>
      <protection/>
    </xf>
    <xf numFmtId="49" fontId="0" fillId="0" borderId="22" xfId="138" applyNumberFormat="1" applyFont="1" applyBorder="1" applyAlignment="1">
      <alignment/>
      <protection/>
    </xf>
    <xf numFmtId="49" fontId="6" fillId="0" borderId="20" xfId="138" applyNumberFormat="1" applyFont="1" applyFill="1" applyBorder="1" applyAlignment="1">
      <alignment horizontal="center" vertical="center" wrapText="1"/>
      <protection/>
    </xf>
    <xf numFmtId="49" fontId="5" fillId="0" borderId="24" xfId="138" applyNumberFormat="1" applyFont="1" applyFill="1" applyBorder="1">
      <alignment/>
      <protection/>
    </xf>
    <xf numFmtId="49" fontId="5" fillId="0" borderId="0" xfId="138" applyNumberFormat="1" applyFont="1" applyFill="1">
      <alignment/>
      <protection/>
    </xf>
    <xf numFmtId="49" fontId="24" fillId="0" borderId="0" xfId="138" applyNumberFormat="1" applyFont="1" applyFill="1">
      <alignment/>
      <protection/>
    </xf>
    <xf numFmtId="49" fontId="6" fillId="0" borderId="25" xfId="138" applyNumberFormat="1" applyFont="1" applyFill="1" applyBorder="1" applyAlignment="1">
      <alignment horizontal="center" vertical="center" wrapText="1"/>
      <protection/>
    </xf>
    <xf numFmtId="49" fontId="19" fillId="0" borderId="20" xfId="138" applyNumberFormat="1" applyFont="1" applyFill="1" applyBorder="1" applyAlignment="1">
      <alignment horizontal="center" vertical="center"/>
      <protection/>
    </xf>
    <xf numFmtId="49" fontId="19" fillId="0" borderId="20" xfId="138" applyNumberFormat="1" applyFont="1" applyBorder="1" applyAlignment="1">
      <alignment horizontal="center" vertical="center"/>
      <protection/>
    </xf>
    <xf numFmtId="49" fontId="5" fillId="0" borderId="0" xfId="138" applyNumberFormat="1" applyFont="1" applyAlignment="1">
      <alignment vertical="center"/>
      <protection/>
    </xf>
    <xf numFmtId="3" fontId="29" fillId="3" borderId="20" xfId="138" applyNumberFormat="1" applyFont="1" applyFill="1" applyBorder="1" applyAlignment="1">
      <alignment horizontal="center" vertical="center"/>
      <protection/>
    </xf>
    <xf numFmtId="3" fontId="69" fillId="3" borderId="20" xfId="138" applyNumberFormat="1" applyFont="1" applyFill="1" applyBorder="1" applyAlignment="1">
      <alignment horizontal="center" vertical="center"/>
      <protection/>
    </xf>
    <xf numFmtId="3" fontId="29" fillId="4" borderId="20" xfId="138" applyNumberFormat="1" applyFont="1" applyFill="1" applyBorder="1" applyAlignment="1">
      <alignment horizontal="center" vertical="center"/>
      <protection/>
    </xf>
    <xf numFmtId="3" fontId="6" fillId="44" borderId="20" xfId="138" applyNumberFormat="1" applyFont="1" applyFill="1" applyBorder="1" applyAlignment="1">
      <alignment horizontal="center" vertical="center"/>
      <protection/>
    </xf>
    <xf numFmtId="49" fontId="6" fillId="0" borderId="20" xfId="138" applyNumberFormat="1" applyFont="1" applyBorder="1" applyAlignment="1">
      <alignment horizontal="center" vertical="center"/>
      <protection/>
    </xf>
    <xf numFmtId="3" fontId="5" fillId="47" borderId="20" xfId="138" applyNumberFormat="1" applyFont="1" applyFill="1" applyBorder="1" applyAlignment="1">
      <alignment horizontal="center" vertical="center"/>
      <protection/>
    </xf>
    <xf numFmtId="49" fontId="6" fillId="0" borderId="23" xfId="138" applyNumberFormat="1" applyFont="1" applyBorder="1" applyAlignment="1">
      <alignment horizontal="center" vertical="center"/>
      <protection/>
    </xf>
    <xf numFmtId="49" fontId="5" fillId="0" borderId="23" xfId="138" applyNumberFormat="1" applyFont="1" applyBorder="1" applyAlignment="1">
      <alignment horizontal="center" vertical="center"/>
      <protection/>
    </xf>
    <xf numFmtId="3" fontId="5" fillId="0" borderId="20" xfId="138" applyNumberFormat="1" applyFont="1" applyBorder="1" applyAlignment="1">
      <alignment horizontal="center" vertical="center"/>
      <protection/>
    </xf>
    <xf numFmtId="49" fontId="87" fillId="0" borderId="0" xfId="138" applyNumberFormat="1" applyFont="1">
      <alignment/>
      <protection/>
    </xf>
    <xf numFmtId="49" fontId="26" fillId="0" borderId="0" xfId="138" applyNumberFormat="1">
      <alignment/>
      <protection/>
    </xf>
    <xf numFmtId="49" fontId="28" fillId="0" borderId="0" xfId="138" applyNumberFormat="1" applyFont="1" applyBorder="1" applyAlignment="1">
      <alignment wrapText="1"/>
      <protection/>
    </xf>
    <xf numFmtId="49" fontId="21" fillId="0" borderId="0" xfId="138" applyNumberFormat="1" applyFont="1">
      <alignment/>
      <protection/>
    </xf>
    <xf numFmtId="49" fontId="31" fillId="0" borderId="0" xfId="138" applyNumberFormat="1" applyFont="1">
      <alignment/>
      <protection/>
    </xf>
    <xf numFmtId="49" fontId="31" fillId="0" borderId="0" xfId="138" applyNumberFormat="1" applyFont="1" applyAlignment="1">
      <alignment horizontal="center"/>
      <protection/>
    </xf>
    <xf numFmtId="0" fontId="4" fillId="0" borderId="0" xfId="138" applyNumberFormat="1" applyFont="1" applyAlignment="1">
      <alignment horizontal="left"/>
      <protection/>
    </xf>
    <xf numFmtId="0" fontId="5" fillId="0" borderId="0" xfId="138" applyFont="1" applyAlignment="1">
      <alignment/>
      <protection/>
    </xf>
    <xf numFmtId="3" fontId="5" fillId="0" borderId="0" xfId="138" applyNumberFormat="1" applyFont="1">
      <alignment/>
      <protection/>
    </xf>
    <xf numFmtId="0" fontId="7" fillId="0" borderId="0" xfId="138" applyFont="1" applyBorder="1" applyAlignment="1">
      <alignment/>
      <protection/>
    </xf>
    <xf numFmtId="0" fontId="26" fillId="0" borderId="24" xfId="138" applyFont="1" applyBorder="1">
      <alignment/>
      <protection/>
    </xf>
    <xf numFmtId="0" fontId="26" fillId="0" borderId="0" xfId="138" applyFont="1" applyBorder="1">
      <alignment/>
      <protection/>
    </xf>
    <xf numFmtId="0" fontId="12" fillId="0" borderId="20" xfId="138" applyFont="1" applyBorder="1" applyAlignment="1">
      <alignment horizontal="center" vertical="center" wrapText="1"/>
      <protection/>
    </xf>
    <xf numFmtId="0" fontId="19" fillId="0" borderId="23" xfId="138" applyFont="1" applyFill="1" applyBorder="1" applyAlignment="1">
      <alignment horizontal="center" vertical="center"/>
      <protection/>
    </xf>
    <xf numFmtId="0" fontId="19" fillId="0" borderId="20" xfId="138" applyFont="1" applyFill="1" applyBorder="1" applyAlignment="1">
      <alignment horizontal="center" vertical="center"/>
      <protection/>
    </xf>
    <xf numFmtId="0" fontId="19" fillId="0" borderId="20" xfId="138" applyFont="1" applyBorder="1" applyAlignment="1">
      <alignment horizontal="center" vertical="center"/>
      <protection/>
    </xf>
    <xf numFmtId="3" fontId="20" fillId="3" borderId="20" xfId="138" applyNumberFormat="1" applyFont="1" applyFill="1" applyBorder="1" applyAlignment="1">
      <alignment horizontal="center" vertical="center"/>
      <protection/>
    </xf>
    <xf numFmtId="3" fontId="35" fillId="3" borderId="20" xfId="138" applyNumberFormat="1" applyFont="1" applyFill="1" applyBorder="1" applyAlignment="1">
      <alignment horizontal="center" vertical="center"/>
      <protection/>
    </xf>
    <xf numFmtId="3" fontId="3" fillId="44" borderId="23" xfId="138" applyNumberFormat="1" applyFont="1" applyFill="1" applyBorder="1" applyAlignment="1">
      <alignment horizontal="center" vertical="center"/>
      <protection/>
    </xf>
    <xf numFmtId="3" fontId="0" fillId="48" borderId="23" xfId="138" applyNumberFormat="1" applyFont="1" applyFill="1" applyBorder="1" applyAlignment="1">
      <alignment horizontal="center" vertical="center"/>
      <protection/>
    </xf>
    <xf numFmtId="3" fontId="0" fillId="0" borderId="20" xfId="138" applyNumberFormat="1" applyFont="1" applyBorder="1" applyAlignment="1">
      <alignment horizontal="center" vertical="center"/>
      <protection/>
    </xf>
    <xf numFmtId="3" fontId="0" fillId="0" borderId="26" xfId="138" applyNumberFormat="1" applyFont="1" applyBorder="1" applyAlignment="1">
      <alignment horizontal="center" vertical="center"/>
      <protection/>
    </xf>
    <xf numFmtId="0" fontId="6" fillId="0" borderId="23" xfId="138" applyFont="1" applyBorder="1" applyAlignment="1">
      <alignment horizontal="center" vertical="center"/>
      <protection/>
    </xf>
    <xf numFmtId="3" fontId="0" fillId="44" borderId="23" xfId="138" applyNumberFormat="1" applyFont="1" applyFill="1" applyBorder="1" applyAlignment="1">
      <alignment horizontal="center" vertical="center"/>
      <protection/>
    </xf>
    <xf numFmtId="3" fontId="0" fillId="47" borderId="20" xfId="138" applyNumberFormat="1" applyFont="1" applyFill="1" applyBorder="1" applyAlignment="1">
      <alignment horizontal="center" vertical="center"/>
      <protection/>
    </xf>
    <xf numFmtId="3" fontId="0" fillId="47" borderId="26" xfId="138" applyNumberFormat="1" applyFont="1" applyFill="1" applyBorder="1" applyAlignment="1">
      <alignment horizontal="center" vertical="center"/>
      <protection/>
    </xf>
    <xf numFmtId="0" fontId="28" fillId="0" borderId="0" xfId="138" applyNumberFormat="1" applyFont="1" applyBorder="1" applyAlignment="1">
      <alignment/>
      <protection/>
    </xf>
    <xf numFmtId="0" fontId="88" fillId="0" borderId="0" xfId="138" applyFont="1">
      <alignment/>
      <protection/>
    </xf>
    <xf numFmtId="0" fontId="16" fillId="0" borderId="0" xfId="138" applyFont="1">
      <alignment/>
      <protection/>
    </xf>
    <xf numFmtId="0" fontId="27" fillId="0" borderId="0" xfId="138" applyFont="1">
      <alignment/>
      <protection/>
    </xf>
    <xf numFmtId="0" fontId="13" fillId="0" borderId="0" xfId="138" applyFont="1">
      <alignment/>
      <protection/>
    </xf>
    <xf numFmtId="49" fontId="13" fillId="0" borderId="0" xfId="138" applyNumberFormat="1" applyFont="1">
      <alignment/>
      <protection/>
    </xf>
    <xf numFmtId="0" fontId="81" fillId="0" borderId="0" xfId="138" applyFont="1">
      <alignment/>
      <protection/>
    </xf>
    <xf numFmtId="49" fontId="18" fillId="0" borderId="0" xfId="138" applyNumberFormat="1" applyFont="1" applyBorder="1" applyAlignment="1">
      <alignment/>
      <protection/>
    </xf>
    <xf numFmtId="49" fontId="26" fillId="0" borderId="0" xfId="138" applyNumberFormat="1" applyFont="1" applyAlignment="1">
      <alignment horizontal="center"/>
      <protection/>
    </xf>
    <xf numFmtId="3" fontId="19" fillId="47" borderId="22" xfId="138" applyNumberFormat="1" applyFont="1" applyFill="1" applyBorder="1" applyAlignment="1">
      <alignment horizontal="center"/>
      <protection/>
    </xf>
    <xf numFmtId="49" fontId="5" fillId="0" borderId="22" xfId="138" applyNumberFormat="1" applyFont="1" applyBorder="1" applyAlignment="1">
      <alignment/>
      <protection/>
    </xf>
    <xf numFmtId="49" fontId="26" fillId="0" borderId="0" xfId="138" applyNumberFormat="1" applyFill="1">
      <alignment/>
      <protection/>
    </xf>
    <xf numFmtId="49" fontId="26" fillId="0" borderId="0" xfId="138" applyNumberFormat="1" applyFill="1" applyAlignment="1">
      <alignment vertical="center" wrapText="1"/>
      <protection/>
    </xf>
    <xf numFmtId="49" fontId="26" fillId="0" borderId="0" xfId="138" applyNumberFormat="1" applyAlignment="1">
      <alignment vertical="center"/>
      <protection/>
    </xf>
    <xf numFmtId="3" fontId="5" fillId="44" borderId="20" xfId="138" applyNumberFormat="1" applyFont="1" applyFill="1" applyBorder="1" applyAlignment="1">
      <alignment horizontal="center" vertical="center"/>
      <protection/>
    </xf>
    <xf numFmtId="3" fontId="26" fillId="0" borderId="20" xfId="138" applyNumberFormat="1" applyFont="1" applyBorder="1" applyAlignment="1">
      <alignment horizontal="center" vertical="center"/>
      <protection/>
    </xf>
    <xf numFmtId="0" fontId="5" fillId="0" borderId="20" xfId="138" applyFont="1" applyBorder="1" applyAlignment="1">
      <alignment horizontal="center" vertical="center"/>
      <protection/>
    </xf>
    <xf numFmtId="3" fontId="5" fillId="0" borderId="20" xfId="138" applyNumberFormat="1" applyFont="1" applyFill="1" applyBorder="1" applyAlignment="1">
      <alignment horizontal="center" vertical="center"/>
      <protection/>
    </xf>
    <xf numFmtId="3" fontId="26" fillId="0" borderId="20" xfId="138" applyNumberFormat="1" applyFont="1" applyFill="1" applyBorder="1" applyAlignment="1">
      <alignment horizontal="center" vertical="center"/>
      <protection/>
    </xf>
    <xf numFmtId="49" fontId="26" fillId="0" borderId="0" xfId="138" applyNumberFormat="1" applyAlignment="1">
      <alignment horizontal="center"/>
      <protection/>
    </xf>
    <xf numFmtId="49" fontId="72" fillId="0" borderId="0" xfId="138" applyNumberFormat="1" applyFont="1" applyAlignment="1">
      <alignment horizontal="left"/>
      <protection/>
    </xf>
    <xf numFmtId="49" fontId="31" fillId="0" borderId="0" xfId="138" applyNumberFormat="1" applyFont="1" applyAlignment="1">
      <alignment/>
      <protection/>
    </xf>
    <xf numFmtId="49" fontId="3" fillId="47" borderId="0" xfId="138" applyNumberFormat="1" applyFont="1" applyFill="1" applyBorder="1" applyAlignment="1">
      <alignment/>
      <protection/>
    </xf>
    <xf numFmtId="49" fontId="3" fillId="0" borderId="0" xfId="138" applyNumberFormat="1" applyFont="1" applyAlignment="1">
      <alignment/>
      <protection/>
    </xf>
    <xf numFmtId="49" fontId="3" fillId="0" borderId="0" xfId="138" applyNumberFormat="1" applyFont="1" applyBorder="1" applyAlignment="1">
      <alignment/>
      <protection/>
    </xf>
    <xf numFmtId="49" fontId="6" fillId="0" borderId="22" xfId="138" applyNumberFormat="1" applyFont="1" applyBorder="1" applyAlignment="1">
      <alignment/>
      <protection/>
    </xf>
    <xf numFmtId="3" fontId="19" fillId="0" borderId="20" xfId="138" applyNumberFormat="1" applyFont="1" applyBorder="1" applyAlignment="1">
      <alignment horizontal="center" vertical="center"/>
      <protection/>
    </xf>
    <xf numFmtId="49" fontId="26" fillId="47" borderId="0" xfId="138" applyNumberFormat="1" applyFont="1" applyFill="1" applyAlignment="1">
      <alignment vertical="center"/>
      <protection/>
    </xf>
    <xf numFmtId="3" fontId="26" fillId="47" borderId="20" xfId="138" applyNumberFormat="1" applyFont="1" applyFill="1" applyBorder="1" applyAlignment="1">
      <alignment horizontal="center" vertical="center"/>
      <protection/>
    </xf>
    <xf numFmtId="3" fontId="91" fillId="0" borderId="20" xfId="138" applyNumberFormat="1" applyFont="1" applyBorder="1" applyAlignment="1">
      <alignment horizontal="center" vertical="center"/>
      <protection/>
    </xf>
    <xf numFmtId="0" fontId="5" fillId="0" borderId="19" xfId="138" applyFont="1" applyFill="1" applyBorder="1" applyAlignment="1">
      <alignment horizontal="center" vertical="center"/>
      <protection/>
    </xf>
    <xf numFmtId="49" fontId="6" fillId="0" borderId="19" xfId="136" applyNumberFormat="1" applyFont="1" applyFill="1" applyBorder="1" applyAlignment="1">
      <alignment horizontal="left" vertical="center"/>
      <protection/>
    </xf>
    <xf numFmtId="3" fontId="5" fillId="0" borderId="19" xfId="138" applyNumberFormat="1" applyFont="1" applyFill="1" applyBorder="1" applyAlignment="1">
      <alignment horizontal="center" vertical="center"/>
      <protection/>
    </xf>
    <xf numFmtId="3" fontId="19" fillId="0" borderId="19" xfId="138" applyNumberFormat="1" applyFont="1" applyFill="1" applyBorder="1" applyAlignment="1">
      <alignment horizontal="center" vertical="center"/>
      <protection/>
    </xf>
    <xf numFmtId="3" fontId="26" fillId="0" borderId="19" xfId="138" applyNumberFormat="1" applyFont="1" applyFill="1" applyBorder="1" applyAlignment="1">
      <alignment vertical="center"/>
      <protection/>
    </xf>
    <xf numFmtId="3" fontId="92" fillId="0" borderId="19" xfId="138" applyNumberFormat="1" applyFont="1" applyFill="1" applyBorder="1" applyAlignment="1">
      <alignment vertical="center"/>
      <protection/>
    </xf>
    <xf numFmtId="49" fontId="31" fillId="0" borderId="0" xfId="138" applyNumberFormat="1" applyFont="1" applyBorder="1" applyAlignment="1">
      <alignment/>
      <protection/>
    </xf>
    <xf numFmtId="49" fontId="28" fillId="0" borderId="0" xfId="138" applyNumberFormat="1" applyFont="1" applyBorder="1" applyAlignment="1">
      <alignment horizontal="center"/>
      <protection/>
    </xf>
    <xf numFmtId="49" fontId="28" fillId="0" borderId="0" xfId="138" applyNumberFormat="1" applyFont="1" applyAlignment="1">
      <alignment/>
      <protection/>
    </xf>
    <xf numFmtId="0" fontId="5" fillId="47" borderId="0" xfId="138" applyFont="1" applyFill="1" applyBorder="1" applyAlignment="1">
      <alignment/>
      <protection/>
    </xf>
    <xf numFmtId="49" fontId="93" fillId="0" borderId="0" xfId="138" applyNumberFormat="1" applyFont="1">
      <alignment/>
      <protection/>
    </xf>
    <xf numFmtId="49" fontId="94" fillId="0" borderId="0" xfId="138" applyNumberFormat="1" applyFont="1">
      <alignment/>
      <protection/>
    </xf>
    <xf numFmtId="49" fontId="95" fillId="0" borderId="0" xfId="138" applyNumberFormat="1" applyFont="1" applyAlignment="1">
      <alignment horizontal="center"/>
      <protection/>
    </xf>
    <xf numFmtId="49" fontId="25" fillId="47" borderId="0" xfId="136" applyNumberFormat="1" applyFont="1" applyFill="1" applyAlignment="1">
      <alignment/>
      <protection/>
    </xf>
    <xf numFmtId="49" fontId="80" fillId="0" borderId="0" xfId="138" applyNumberFormat="1" applyFont="1">
      <alignment/>
      <protection/>
    </xf>
    <xf numFmtId="49" fontId="31" fillId="0" borderId="0" xfId="138" applyNumberFormat="1" applyFont="1" applyBorder="1" applyAlignment="1">
      <alignment wrapText="1"/>
      <protection/>
    </xf>
    <xf numFmtId="49" fontId="83" fillId="0" borderId="0" xfId="138" applyNumberFormat="1" applyFont="1">
      <alignment/>
      <protection/>
    </xf>
    <xf numFmtId="49" fontId="78" fillId="0" borderId="0" xfId="138" applyNumberFormat="1" applyFont="1">
      <alignment/>
      <protection/>
    </xf>
    <xf numFmtId="49" fontId="14" fillId="0" borderId="0" xfId="138" applyNumberFormat="1" applyFont="1" applyFill="1" applyAlignment="1">
      <alignment wrapText="1"/>
      <protection/>
    </xf>
    <xf numFmtId="49" fontId="0" fillId="0" borderId="0" xfId="138" applyNumberFormat="1" applyFont="1" applyFill="1" applyBorder="1" applyAlignment="1">
      <alignment/>
      <protection/>
    </xf>
    <xf numFmtId="49" fontId="3" fillId="0" borderId="0" xfId="138" applyNumberFormat="1" applyFont="1" applyFill="1" applyBorder="1" applyAlignment="1">
      <alignment/>
      <protection/>
    </xf>
    <xf numFmtId="49" fontId="96" fillId="0" borderId="0" xfId="138" applyNumberFormat="1" applyFont="1" applyFill="1">
      <alignment/>
      <protection/>
    </xf>
    <xf numFmtId="49" fontId="26" fillId="0" borderId="0" xfId="138" applyNumberFormat="1" applyFont="1" applyFill="1" applyAlignment="1">
      <alignment horizontal="center"/>
      <protection/>
    </xf>
    <xf numFmtId="49" fontId="19" fillId="0" borderId="0" xfId="138" applyNumberFormat="1" applyFont="1" applyFill="1" applyBorder="1" applyAlignment="1">
      <alignment/>
      <protection/>
    </xf>
    <xf numFmtId="49" fontId="6" fillId="0" borderId="0" xfId="138" applyNumberFormat="1" applyFont="1" applyFill="1" applyBorder="1" applyAlignment="1">
      <alignment/>
      <protection/>
    </xf>
    <xf numFmtId="49" fontId="82" fillId="0" borderId="0" xfId="138" applyNumberFormat="1" applyFont="1" applyFill="1">
      <alignment/>
      <protection/>
    </xf>
    <xf numFmtId="49" fontId="82" fillId="0" borderId="0" xfId="138" applyNumberFormat="1" applyFont="1" applyFill="1" applyAlignment="1">
      <alignment/>
      <protection/>
    </xf>
    <xf numFmtId="49" fontId="19" fillId="0" borderId="27" xfId="138" applyNumberFormat="1" applyFont="1" applyFill="1" applyBorder="1" applyAlignment="1">
      <alignment horizontal="center" vertical="center"/>
      <protection/>
    </xf>
    <xf numFmtId="3" fontId="6" fillId="44" borderId="27" xfId="138" applyNumberFormat="1" applyFont="1" applyFill="1" applyBorder="1" applyAlignment="1">
      <alignment horizontal="center" vertical="center"/>
      <protection/>
    </xf>
    <xf numFmtId="3" fontId="6" fillId="44" borderId="23" xfId="138" applyNumberFormat="1" applyFont="1" applyFill="1" applyBorder="1" applyAlignment="1">
      <alignment horizontal="center" vertical="center"/>
      <protection/>
    </xf>
    <xf numFmtId="49" fontId="3" fillId="0" borderId="0" xfId="138" applyNumberFormat="1" applyFont="1" applyAlignment="1">
      <alignment horizontal="center"/>
      <protection/>
    </xf>
    <xf numFmtId="49" fontId="25" fillId="0" borderId="0" xfId="138" applyNumberFormat="1" applyFont="1">
      <alignment/>
      <protection/>
    </xf>
    <xf numFmtId="49" fontId="3" fillId="0" borderId="0" xfId="138" applyNumberFormat="1" applyFont="1">
      <alignment/>
      <protection/>
    </xf>
    <xf numFmtId="49" fontId="28" fillId="0" borderId="0" xfId="138" applyNumberFormat="1" applyFont="1">
      <alignment/>
      <protection/>
    </xf>
    <xf numFmtId="3" fontId="3" fillId="47" borderId="0" xfId="138" applyNumberFormat="1" applyFont="1" applyFill="1" applyBorder="1" applyAlignment="1">
      <alignment/>
      <protection/>
    </xf>
    <xf numFmtId="0" fontId="3" fillId="0" borderId="0" xfId="138" applyFont="1">
      <alignment/>
      <protection/>
    </xf>
    <xf numFmtId="0" fontId="4" fillId="0" borderId="0" xfId="138" applyFont="1" applyBorder="1" applyAlignment="1">
      <alignment horizontal="left"/>
      <protection/>
    </xf>
    <xf numFmtId="3" fontId="0" fillId="0" borderId="0" xfId="138" applyNumberFormat="1" applyFont="1" applyAlignment="1">
      <alignment horizontal="left"/>
      <protection/>
    </xf>
    <xf numFmtId="0" fontId="13" fillId="0" borderId="0" xfId="138" applyFont="1" applyBorder="1" applyAlignment="1">
      <alignment/>
      <protection/>
    </xf>
    <xf numFmtId="0" fontId="7" fillId="0" borderId="20" xfId="138" applyFont="1" applyFill="1" applyBorder="1" applyAlignment="1">
      <alignment horizontal="center" vertical="center" wrapText="1"/>
      <protection/>
    </xf>
    <xf numFmtId="0" fontId="3" fillId="0" borderId="0" xfId="138" applyFont="1" applyFill="1" applyBorder="1">
      <alignment/>
      <protection/>
    </xf>
    <xf numFmtId="0" fontId="3" fillId="0" borderId="0" xfId="138" applyFont="1" applyFill="1">
      <alignment/>
      <protection/>
    </xf>
    <xf numFmtId="3" fontId="18" fillId="0" borderId="20" xfId="138" applyNumberFormat="1" applyFont="1" applyBorder="1" applyAlignment="1">
      <alignment horizontal="center" vertical="center"/>
      <protection/>
    </xf>
    <xf numFmtId="0" fontId="0" fillId="0" borderId="0" xfId="138" applyFont="1" applyAlignment="1">
      <alignment horizontal="center" vertical="center"/>
      <protection/>
    </xf>
    <xf numFmtId="3" fontId="4" fillId="44" borderId="20" xfId="138" applyNumberFormat="1" applyFont="1" applyFill="1" applyBorder="1" applyAlignment="1">
      <alignment horizontal="center" vertical="center"/>
      <protection/>
    </xf>
    <xf numFmtId="0" fontId="3" fillId="0" borderId="0" xfId="138" applyFont="1" applyAlignment="1">
      <alignment vertical="center"/>
      <protection/>
    </xf>
    <xf numFmtId="9" fontId="3" fillId="0" borderId="0" xfId="147" applyFont="1" applyAlignment="1">
      <alignment vertical="center"/>
    </xf>
    <xf numFmtId="0" fontId="3" fillId="0" borderId="0" xfId="138" applyFont="1" applyAlignment="1">
      <alignment horizontal="center"/>
      <protection/>
    </xf>
    <xf numFmtId="0" fontId="25" fillId="0" borderId="0" xfId="138" applyFont="1">
      <alignment/>
      <protection/>
    </xf>
    <xf numFmtId="0" fontId="72" fillId="0" borderId="0" xfId="138" applyFont="1" applyAlignment="1">
      <alignment horizontal="center"/>
      <protection/>
    </xf>
    <xf numFmtId="49" fontId="52" fillId="0" borderId="0" xfId="138" applyNumberFormat="1" applyFont="1">
      <alignment/>
      <protection/>
    </xf>
    <xf numFmtId="49" fontId="97" fillId="0" borderId="0" xfId="138" applyNumberFormat="1" applyFont="1" applyBorder="1" applyAlignment="1">
      <alignment wrapText="1"/>
      <protection/>
    </xf>
    <xf numFmtId="0" fontId="31" fillId="0" borderId="0" xfId="13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2" fillId="47" borderId="28" xfId="0" applyNumberFormat="1" applyFont="1" applyFill="1" applyBorder="1" applyAlignment="1">
      <alignment/>
    </xf>
    <xf numFmtId="3" fontId="4" fillId="47" borderId="25" xfId="135"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4" fillId="47" borderId="28" xfId="135"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4" fillId="47" borderId="29" xfId="135"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28" fillId="47" borderId="20" xfId="0" applyNumberFormat="1" applyFont="1" applyFill="1" applyBorder="1" applyAlignment="1">
      <alignment/>
    </xf>
    <xf numFmtId="3" fontId="28" fillId="47" borderId="20" xfId="135" applyNumberFormat="1" applyFont="1" applyFill="1" applyBorder="1" applyAlignment="1" applyProtection="1">
      <alignment horizontal="center" vertical="center"/>
      <protection/>
    </xf>
    <xf numFmtId="49" fontId="31" fillId="47" borderId="20" xfId="0" applyNumberFormat="1" applyFont="1" applyFill="1" applyBorder="1" applyAlignment="1">
      <alignment/>
    </xf>
    <xf numFmtId="3" fontId="31" fillId="47" borderId="20" xfId="135" applyNumberFormat="1" applyFont="1" applyFill="1" applyBorder="1" applyAlignment="1" applyProtection="1">
      <alignment horizontal="center" vertical="center"/>
      <protection/>
    </xf>
    <xf numFmtId="49" fontId="28" fillId="47" borderId="20" xfId="0" applyNumberFormat="1" applyFont="1" applyFill="1" applyBorder="1" applyAlignment="1">
      <alignment/>
    </xf>
    <xf numFmtId="49" fontId="52" fillId="47" borderId="20" xfId="0" applyNumberFormat="1" applyFont="1" applyFill="1" applyBorder="1" applyAlignment="1">
      <alignment/>
    </xf>
    <xf numFmtId="3" fontId="52" fillId="47" borderId="20" xfId="135" applyNumberFormat="1" applyFont="1" applyFill="1" applyBorder="1" applyAlignment="1" applyProtection="1">
      <alignment horizontal="center" vertical="center"/>
      <protection/>
    </xf>
    <xf numFmtId="10" fontId="28" fillId="0" borderId="20" xfId="131" applyNumberFormat="1" applyFont="1" applyFill="1" applyBorder="1" applyAlignment="1">
      <alignment horizontal="center" vertical="center"/>
      <protection/>
    </xf>
    <xf numFmtId="10" fontId="52" fillId="0" borderId="20" xfId="131" applyNumberFormat="1" applyFont="1" applyFill="1" applyBorder="1" applyAlignment="1">
      <alignment horizontal="center" vertical="center"/>
      <protection/>
    </xf>
    <xf numFmtId="49" fontId="0" fillId="47" borderId="20" xfId="0" applyNumberFormat="1" applyFill="1" applyBorder="1" applyAlignment="1">
      <alignment/>
    </xf>
    <xf numFmtId="49" fontId="20" fillId="47" borderId="20" xfId="0" applyNumberFormat="1" applyFont="1" applyFill="1" applyBorder="1" applyAlignment="1">
      <alignment/>
    </xf>
    <xf numFmtId="49" fontId="25" fillId="47" borderId="34" xfId="0" applyNumberFormat="1" applyFont="1" applyFill="1" applyBorder="1" applyAlignment="1">
      <alignment/>
    </xf>
    <xf numFmtId="49" fontId="25" fillId="47" borderId="32" xfId="0" applyNumberFormat="1" applyFont="1" applyFill="1" applyBorder="1" applyAlignment="1">
      <alignment/>
    </xf>
    <xf numFmtId="49" fontId="57" fillId="47" borderId="20" xfId="0" applyNumberFormat="1" applyFont="1" applyFill="1" applyBorder="1" applyAlignment="1">
      <alignment/>
    </xf>
    <xf numFmtId="10" fontId="57" fillId="0" borderId="20" xfId="131" applyNumberFormat="1" applyFont="1" applyFill="1" applyBorder="1" applyAlignment="1">
      <alignment horizontal="center" vertical="center"/>
      <protection/>
    </xf>
    <xf numFmtId="3" fontId="57" fillId="47" borderId="20" xfId="135" applyNumberFormat="1" applyFont="1" applyFill="1" applyBorder="1" applyAlignment="1" applyProtection="1">
      <alignment horizontal="center" vertical="center"/>
      <protection/>
    </xf>
    <xf numFmtId="49" fontId="100" fillId="47" borderId="20" xfId="0" applyNumberFormat="1" applyFont="1" applyFill="1" applyBorder="1" applyAlignment="1">
      <alignment/>
    </xf>
    <xf numFmtId="49" fontId="57" fillId="47" borderId="35" xfId="0" applyNumberFormat="1" applyFont="1" applyFill="1" applyBorder="1" applyAlignment="1">
      <alignment/>
    </xf>
    <xf numFmtId="3" fontId="57" fillId="47" borderId="19" xfId="135" applyNumberFormat="1" applyFont="1" applyFill="1" applyBorder="1" applyAlignment="1" applyProtection="1">
      <alignment horizontal="center" vertical="center"/>
      <protection/>
    </xf>
    <xf numFmtId="10" fontId="57" fillId="0" borderId="36" xfId="131" applyNumberFormat="1" applyFont="1" applyFill="1" applyBorder="1" applyAlignment="1">
      <alignment horizontal="center" vertical="center"/>
      <protection/>
    </xf>
    <xf numFmtId="49" fontId="0" fillId="47" borderId="27" xfId="0" applyNumberFormat="1" applyFont="1" applyFill="1" applyBorder="1" applyAlignment="1">
      <alignment/>
    </xf>
    <xf numFmtId="3" fontId="4" fillId="47" borderId="22" xfId="135" applyNumberFormat="1" applyFont="1" applyFill="1" applyBorder="1" applyAlignment="1" applyProtection="1">
      <alignment horizontal="center" vertical="center"/>
      <protection/>
    </xf>
    <xf numFmtId="3" fontId="4" fillId="47" borderId="37" xfId="135" applyNumberFormat="1" applyFont="1" applyFill="1" applyBorder="1" applyAlignment="1" applyProtection="1">
      <alignment horizontal="center" vertical="center"/>
      <protection/>
    </xf>
    <xf numFmtId="49" fontId="35" fillId="47" borderId="20" xfId="0" applyNumberFormat="1" applyFont="1" applyFill="1" applyBorder="1" applyAlignment="1">
      <alignment/>
    </xf>
    <xf numFmtId="10" fontId="7" fillId="0" borderId="38" xfId="131" applyNumberFormat="1" applyFont="1" applyFill="1" applyBorder="1" applyAlignment="1">
      <alignment horizontal="right" vertical="center"/>
      <protection/>
    </xf>
    <xf numFmtId="49" fontId="4" fillId="0" borderId="0" xfId="0" applyNumberFormat="1" applyFont="1" applyFill="1" applyBorder="1" applyAlignment="1">
      <alignment/>
    </xf>
    <xf numFmtId="49" fontId="101" fillId="0" borderId="0" xfId="0" applyNumberFormat="1" applyFont="1" applyFill="1" applyBorder="1" applyAlignment="1">
      <alignment/>
    </xf>
    <xf numFmtId="49" fontId="102" fillId="0" borderId="0" xfId="0" applyNumberFormat="1" applyFont="1" applyFill="1" applyBorder="1" applyAlignment="1">
      <alignment/>
    </xf>
    <xf numFmtId="49" fontId="13" fillId="0" borderId="0" xfId="0" applyNumberFormat="1" applyFont="1" applyFill="1" applyAlignment="1">
      <alignment/>
    </xf>
    <xf numFmtId="49" fontId="0" fillId="0" borderId="0" xfId="0" applyNumberFormat="1" applyFont="1" applyFill="1" applyAlignment="1">
      <alignment/>
    </xf>
    <xf numFmtId="49" fontId="1" fillId="0" borderId="0" xfId="0" applyNumberFormat="1" applyFont="1" applyFill="1" applyBorder="1" applyAlignment="1">
      <alignment/>
    </xf>
    <xf numFmtId="49" fontId="0" fillId="0" borderId="0" xfId="0" applyNumberFormat="1" applyFont="1" applyFill="1" applyAlignment="1">
      <alignment/>
    </xf>
    <xf numFmtId="49" fontId="7"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xf>
    <xf numFmtId="49" fontId="28" fillId="0" borderId="0" xfId="0" applyNumberFormat="1" applyFont="1" applyFill="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4" fillId="0" borderId="0" xfId="0" applyNumberFormat="1" applyFont="1" applyFill="1" applyAlignment="1">
      <alignment horizontal="center"/>
    </xf>
    <xf numFmtId="49" fontId="13" fillId="0" borderId="0" xfId="0" applyNumberFormat="1" applyFont="1" applyFill="1" applyBorder="1" applyAlignment="1">
      <alignment horizontal="center"/>
    </xf>
    <xf numFmtId="49" fontId="13" fillId="0" borderId="0" xfId="0" applyNumberFormat="1" applyFont="1" applyFill="1" applyBorder="1" applyAlignment="1">
      <alignment/>
    </xf>
    <xf numFmtId="49" fontId="4" fillId="0" borderId="20" xfId="0" applyNumberFormat="1" applyFont="1" applyFill="1" applyBorder="1" applyAlignment="1" applyProtection="1">
      <alignment horizontal="center" vertical="center" wrapText="1"/>
      <protection/>
    </xf>
    <xf numFmtId="49" fontId="4" fillId="0" borderId="20" xfId="0" applyNumberFormat="1" applyFont="1" applyFill="1" applyBorder="1" applyAlignment="1">
      <alignment horizontal="center" vertical="center" wrapText="1"/>
    </xf>
    <xf numFmtId="49" fontId="13" fillId="0" borderId="20" xfId="0" applyNumberFormat="1" applyFont="1" applyFill="1" applyBorder="1" applyAlignment="1" applyProtection="1">
      <alignment horizontal="center" vertical="center"/>
      <protection/>
    </xf>
    <xf numFmtId="49" fontId="13" fillId="0" borderId="38" xfId="0" applyNumberFormat="1" applyFont="1" applyFill="1" applyBorder="1" applyAlignment="1" applyProtection="1">
      <alignment horizontal="center" vertical="center"/>
      <protection/>
    </xf>
    <xf numFmtId="49" fontId="0" fillId="0" borderId="0" xfId="0" applyNumberFormat="1" applyFont="1" applyFill="1" applyAlignment="1">
      <alignment/>
    </xf>
    <xf numFmtId="49" fontId="15" fillId="0" borderId="0" xfId="0" applyNumberFormat="1" applyFont="1" applyFill="1" applyAlignment="1">
      <alignment/>
    </xf>
    <xf numFmtId="49" fontId="18" fillId="0" borderId="0" xfId="0" applyNumberFormat="1" applyFont="1" applyFill="1" applyAlignment="1">
      <alignment/>
    </xf>
    <xf numFmtId="49" fontId="0" fillId="0" borderId="0" xfId="0" applyNumberFormat="1" applyFont="1" applyFill="1" applyAlignment="1">
      <alignment/>
    </xf>
    <xf numFmtId="49" fontId="30" fillId="0" borderId="20" xfId="0" applyNumberFormat="1" applyFont="1" applyFill="1" applyBorder="1" applyAlignment="1" applyProtection="1">
      <alignment horizontal="center" vertical="center"/>
      <protection/>
    </xf>
    <xf numFmtId="49" fontId="30" fillId="0" borderId="38" xfId="0" applyNumberFormat="1" applyFont="1" applyFill="1" applyBorder="1" applyAlignment="1" applyProtection="1">
      <alignment horizontal="center" vertical="center"/>
      <protection/>
    </xf>
    <xf numFmtId="49" fontId="2" fillId="0" borderId="0" xfId="0" applyNumberFormat="1" applyFont="1" applyFill="1" applyBorder="1" applyAlignment="1">
      <alignment/>
    </xf>
    <xf numFmtId="49" fontId="0" fillId="0" borderId="0" xfId="0" applyNumberFormat="1" applyFont="1" applyFill="1" applyAlignment="1">
      <alignment horizontal="center"/>
    </xf>
    <xf numFmtId="49" fontId="0" fillId="0" borderId="20" xfId="0" applyNumberFormat="1" applyFont="1" applyFill="1" applyBorder="1" applyAlignment="1">
      <alignment/>
    </xf>
    <xf numFmtId="0" fontId="0" fillId="0" borderId="20" xfId="0" applyBorder="1" applyAlignment="1">
      <alignment/>
    </xf>
    <xf numFmtId="0" fontId="0" fillId="49" borderId="20" xfId="0" applyFill="1" applyBorder="1" applyAlignment="1">
      <alignment/>
    </xf>
    <xf numFmtId="0" fontId="0" fillId="0" borderId="39" xfId="0" applyFill="1" applyBorder="1" applyAlignment="1">
      <alignment/>
    </xf>
    <xf numFmtId="0" fontId="0" fillId="0" borderId="0" xfId="0" applyNumberFormat="1" applyFont="1" applyFill="1" applyAlignment="1">
      <alignment/>
    </xf>
    <xf numFmtId="0" fontId="28" fillId="0" borderId="0" xfId="0" applyNumberFormat="1" applyFont="1" applyFill="1" applyAlignment="1">
      <alignment/>
    </xf>
    <xf numFmtId="0" fontId="28" fillId="0" borderId="0" xfId="0" applyNumberFormat="1" applyFont="1" applyFill="1" applyAlignment="1">
      <alignment/>
    </xf>
    <xf numFmtId="0" fontId="25" fillId="0" borderId="0" xfId="0" applyNumberFormat="1" applyFont="1" applyFill="1" applyBorder="1" applyAlignment="1">
      <alignment horizontal="center" wrapText="1"/>
    </xf>
    <xf numFmtId="0" fontId="28" fillId="0" borderId="0" xfId="0" applyNumberFormat="1" applyFont="1" applyFill="1" applyAlignment="1">
      <alignment wrapText="1"/>
    </xf>
    <xf numFmtId="0" fontId="28" fillId="0" borderId="0" xfId="0" applyNumberFormat="1" applyFont="1" applyFill="1" applyBorder="1" applyAlignment="1">
      <alignment horizontal="center" wrapText="1"/>
    </xf>
    <xf numFmtId="0" fontId="0" fillId="0" borderId="0" xfId="0" applyNumberFormat="1" applyFont="1" applyFill="1" applyAlignment="1">
      <alignment/>
    </xf>
    <xf numFmtId="0" fontId="25" fillId="0" borderId="0" xfId="0" applyNumberFormat="1" applyFont="1" applyFill="1" applyBorder="1" applyAlignment="1">
      <alignment/>
    </xf>
    <xf numFmtId="0" fontId="25" fillId="0" borderId="0" xfId="0" applyNumberFormat="1" applyFont="1" applyFill="1" applyAlignment="1">
      <alignment/>
    </xf>
    <xf numFmtId="49" fontId="0" fillId="0" borderId="0" xfId="0" applyNumberFormat="1" applyFill="1" applyBorder="1" applyAlignment="1">
      <alignment/>
    </xf>
    <xf numFmtId="0" fontId="5" fillId="0" borderId="40" xfId="135" applyNumberFormat="1" applyFont="1" applyFill="1" applyBorder="1" applyAlignment="1" applyProtection="1">
      <alignment horizontal="center" vertical="center"/>
      <protection/>
    </xf>
    <xf numFmtId="0" fontId="0" fillId="0" borderId="0" xfId="0" applyNumberFormat="1" applyFont="1" applyFill="1" applyAlignment="1">
      <alignment/>
    </xf>
    <xf numFmtId="0" fontId="7" fillId="0" borderId="0" xfId="0" applyNumberFormat="1" applyFont="1" applyFill="1" applyAlignment="1">
      <alignment/>
    </xf>
    <xf numFmtId="0" fontId="0" fillId="0" borderId="0" xfId="0" applyNumberFormat="1" applyFont="1" applyFill="1" applyAlignment="1">
      <alignment/>
    </xf>
    <xf numFmtId="0" fontId="4" fillId="0" borderId="0" xfId="0" applyNumberFormat="1" applyFont="1" applyFill="1" applyAlignment="1">
      <alignment wrapText="1"/>
    </xf>
    <xf numFmtId="0" fontId="144" fillId="49" borderId="20" xfId="0" applyFont="1" applyFill="1" applyBorder="1" applyAlignment="1">
      <alignment/>
    </xf>
    <xf numFmtId="0" fontId="0" fillId="49" borderId="39" xfId="0" applyFont="1" applyFill="1" applyBorder="1" applyAlignment="1">
      <alignment/>
    </xf>
    <xf numFmtId="49" fontId="6" fillId="50" borderId="20" xfId="0" applyNumberFormat="1" applyFont="1" applyFill="1" applyBorder="1" applyAlignment="1" applyProtection="1">
      <alignment horizontal="center" vertical="center"/>
      <protection/>
    </xf>
    <xf numFmtId="49" fontId="6" fillId="50" borderId="20" xfId="0" applyNumberFormat="1" applyFont="1" applyFill="1" applyBorder="1" applyAlignment="1" applyProtection="1">
      <alignment vertical="center"/>
      <protection/>
    </xf>
    <xf numFmtId="49" fontId="5" fillId="51" borderId="20" xfId="0" applyNumberFormat="1" applyFont="1" applyFill="1" applyBorder="1" applyAlignment="1" applyProtection="1">
      <alignment horizontal="center" vertical="center"/>
      <protection/>
    </xf>
    <xf numFmtId="49" fontId="5" fillId="47" borderId="20" xfId="139" applyNumberFormat="1" applyFont="1" applyFill="1" applyBorder="1" applyAlignment="1" applyProtection="1">
      <alignment vertical="center"/>
      <protection/>
    </xf>
    <xf numFmtId="49" fontId="6" fillId="52" borderId="20" xfId="0" applyNumberFormat="1" applyFont="1" applyFill="1" applyBorder="1" applyAlignment="1" applyProtection="1">
      <alignment horizontal="center" vertical="center"/>
      <protection/>
    </xf>
    <xf numFmtId="49" fontId="6" fillId="52" borderId="20" xfId="0" applyNumberFormat="1" applyFont="1" applyFill="1" applyBorder="1" applyAlignment="1" applyProtection="1">
      <alignment vertical="center"/>
      <protection/>
    </xf>
    <xf numFmtId="49" fontId="4" fillId="51"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protection/>
    </xf>
    <xf numFmtId="49" fontId="5" fillId="0" borderId="20" xfId="0" applyNumberFormat="1" applyFont="1" applyFill="1" applyBorder="1" applyAlignment="1" applyProtection="1">
      <alignment vertical="center"/>
      <protection/>
    </xf>
    <xf numFmtId="49" fontId="5" fillId="47" borderId="20" xfId="0" applyNumberFormat="1" applyFont="1" applyFill="1" applyBorder="1" applyAlignment="1" applyProtection="1">
      <alignment vertical="center" wrapText="1"/>
      <protection/>
    </xf>
    <xf numFmtId="49" fontId="104" fillId="47" borderId="20" xfId="0" applyNumberFormat="1" applyFont="1" applyFill="1" applyBorder="1" applyAlignment="1" applyProtection="1">
      <alignment vertical="center"/>
      <protection/>
    </xf>
    <xf numFmtId="0" fontId="5" fillId="0" borderId="26" xfId="0" applyFont="1" applyFill="1" applyBorder="1" applyAlignment="1" applyProtection="1">
      <alignment horizontal="left" vertical="center" wrapText="1"/>
      <protection locked="0"/>
    </xf>
    <xf numFmtId="49" fontId="105" fillId="0" borderId="20" xfId="0" applyNumberFormat="1" applyFont="1" applyFill="1" applyBorder="1" applyAlignment="1" applyProtection="1">
      <alignment vertical="center"/>
      <protection/>
    </xf>
    <xf numFmtId="49" fontId="105" fillId="0" borderId="20" xfId="0" applyNumberFormat="1" applyFont="1" applyFill="1" applyBorder="1" applyAlignment="1">
      <alignment/>
    </xf>
    <xf numFmtId="49" fontId="6" fillId="51" borderId="20" xfId="0" applyNumberFormat="1" applyFont="1" applyFill="1" applyBorder="1" applyAlignment="1" applyProtection="1">
      <alignment horizontal="center" vertical="center"/>
      <protection/>
    </xf>
    <xf numFmtId="49" fontId="4" fillId="47" borderId="20" xfId="139" applyNumberFormat="1" applyFont="1" applyFill="1" applyBorder="1" applyAlignment="1" applyProtection="1">
      <alignment vertical="center"/>
      <protection/>
    </xf>
    <xf numFmtId="49" fontId="6" fillId="51" borderId="20" xfId="0" applyNumberFormat="1" applyFont="1" applyFill="1" applyBorder="1" applyAlignment="1" applyProtection="1">
      <alignment vertical="center"/>
      <protection/>
    </xf>
    <xf numFmtId="49" fontId="4" fillId="0" borderId="20" xfId="0" applyNumberFormat="1" applyFont="1" applyFill="1" applyBorder="1" applyAlignment="1" applyProtection="1">
      <alignment vertical="center"/>
      <protection/>
    </xf>
    <xf numFmtId="49" fontId="7" fillId="52" borderId="20" xfId="0" applyNumberFormat="1" applyFont="1" applyFill="1" applyBorder="1" applyAlignment="1" applyProtection="1">
      <alignment vertical="center"/>
      <protection/>
    </xf>
    <xf numFmtId="49" fontId="103" fillId="0" borderId="20" xfId="0" applyNumberFormat="1" applyFont="1" applyFill="1" applyBorder="1" applyAlignment="1" applyProtection="1">
      <alignment vertical="center"/>
      <protection/>
    </xf>
    <xf numFmtId="49" fontId="4" fillId="47" borderId="20" xfId="0" applyNumberFormat="1" applyFont="1" applyFill="1" applyBorder="1" applyAlignment="1" applyProtection="1">
      <alignment vertical="center" wrapText="1"/>
      <protection/>
    </xf>
    <xf numFmtId="49" fontId="105" fillId="47" borderId="20" xfId="0" applyNumberFormat="1" applyFont="1" applyFill="1" applyBorder="1" applyAlignment="1" applyProtection="1">
      <alignment vertical="center"/>
      <protection/>
    </xf>
    <xf numFmtId="0" fontId="4" fillId="0" borderId="26" xfId="0" applyFont="1" applyFill="1" applyBorder="1" applyAlignment="1" applyProtection="1">
      <alignment horizontal="left" vertical="center" wrapText="1"/>
      <protection locked="0"/>
    </xf>
    <xf numFmtId="49" fontId="3" fillId="50" borderId="26" xfId="0" applyNumberFormat="1" applyFont="1" applyFill="1" applyBorder="1" applyAlignment="1" applyProtection="1">
      <alignment horizontal="center" vertical="center" wrapText="1"/>
      <protection/>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10" fontId="7" fillId="50" borderId="38" xfId="131" applyNumberFormat="1" applyFont="1" applyFill="1" applyBorder="1" applyAlignment="1">
      <alignment horizontal="right" vertical="center"/>
      <protection/>
    </xf>
    <xf numFmtId="49" fontId="7" fillId="50" borderId="20" xfId="0" applyNumberFormat="1" applyFont="1" applyFill="1" applyBorder="1" applyAlignment="1" applyProtection="1">
      <alignment vertical="center"/>
      <protection/>
    </xf>
    <xf numFmtId="0" fontId="0" fillId="49" borderId="20" xfId="0" applyFont="1" applyFill="1" applyBorder="1" applyAlignment="1">
      <alignment/>
    </xf>
    <xf numFmtId="41" fontId="7" fillId="50" borderId="20" xfId="97" applyFont="1" applyFill="1" applyBorder="1" applyAlignment="1">
      <alignment/>
    </xf>
    <xf numFmtId="41" fontId="145" fillId="50" borderId="20" xfId="97" applyFont="1" applyFill="1" applyBorder="1" applyAlignment="1">
      <alignment/>
    </xf>
    <xf numFmtId="41" fontId="145" fillId="52" borderId="20" xfId="97" applyFont="1" applyFill="1" applyBorder="1" applyAlignment="1">
      <alignment/>
    </xf>
    <xf numFmtId="41" fontId="146" fillId="50" borderId="20" xfId="97" applyFont="1" applyFill="1" applyBorder="1" applyAlignment="1">
      <alignment/>
    </xf>
    <xf numFmtId="41" fontId="147" fillId="50" borderId="20" xfId="97" applyFont="1" applyFill="1" applyBorder="1" applyAlignment="1">
      <alignment/>
    </xf>
    <xf numFmtId="41" fontId="147" fillId="52" borderId="20" xfId="97" applyFont="1" applyFill="1" applyBorder="1" applyAlignment="1">
      <alignment/>
    </xf>
    <xf numFmtId="41" fontId="148" fillId="50" borderId="20" xfId="97" applyFont="1" applyFill="1" applyBorder="1" applyAlignment="1">
      <alignment/>
    </xf>
    <xf numFmtId="49" fontId="3" fillId="50" borderId="25" xfId="0" applyNumberFormat="1" applyFont="1" applyFill="1" applyBorder="1" applyAlignment="1" applyProtection="1">
      <alignment horizontal="center" vertical="center" wrapText="1"/>
      <protection/>
    </xf>
    <xf numFmtId="0" fontId="24" fillId="0" borderId="20" xfId="140" applyFont="1" applyFill="1" applyBorder="1" applyAlignment="1">
      <alignment vertical="center"/>
      <protection/>
    </xf>
    <xf numFmtId="0" fontId="8" fillId="0" borderId="20" xfId="140" applyFont="1" applyBorder="1" applyAlignment="1">
      <alignment horizontal="left" vertical="center"/>
      <protection/>
    </xf>
    <xf numFmtId="41" fontId="4" fillId="50" borderId="20" xfId="97" applyFont="1" applyFill="1" applyBorder="1" applyAlignment="1">
      <alignment/>
    </xf>
    <xf numFmtId="41" fontId="147" fillId="52" borderId="20" xfId="97" applyFont="1" applyFill="1" applyBorder="1" applyAlignment="1">
      <alignment horizontal="right"/>
    </xf>
    <xf numFmtId="41" fontId="145" fillId="52" borderId="20" xfId="97" applyFont="1" applyFill="1" applyBorder="1" applyAlignment="1">
      <alignment horizontal="right"/>
    </xf>
    <xf numFmtId="0" fontId="4" fillId="0" borderId="20" xfId="140" applyFont="1" applyFill="1" applyBorder="1" applyAlignment="1">
      <alignment vertical="center"/>
      <protection/>
    </xf>
    <xf numFmtId="10" fontId="24" fillId="51" borderId="38" xfId="131" applyNumberFormat="1" applyFont="1" applyFill="1" applyBorder="1" applyAlignment="1">
      <alignment horizontal="right" vertical="center"/>
      <protection/>
    </xf>
    <xf numFmtId="49" fontId="0" fillId="51" borderId="0" xfId="0" applyNumberFormat="1" applyFont="1" applyFill="1" applyAlignment="1">
      <alignment/>
    </xf>
    <xf numFmtId="49" fontId="0" fillId="51" borderId="0" xfId="0" applyNumberFormat="1" applyFont="1" applyFill="1" applyAlignment="1">
      <alignment/>
    </xf>
    <xf numFmtId="41" fontId="148" fillId="50" borderId="20" xfId="97" applyFont="1" applyFill="1" applyBorder="1" applyAlignment="1">
      <alignment horizontal="right"/>
    </xf>
    <xf numFmtId="41" fontId="8" fillId="50" borderId="20" xfId="97" applyFont="1" applyFill="1" applyBorder="1" applyAlignment="1">
      <alignment horizontal="right"/>
    </xf>
    <xf numFmtId="49" fontId="0" fillId="51" borderId="0" xfId="0" applyNumberFormat="1" applyFont="1" applyFill="1" applyAlignment="1">
      <alignment/>
    </xf>
    <xf numFmtId="41" fontId="147" fillId="53" borderId="20" xfId="0" applyNumberFormat="1" applyFont="1" applyFill="1" applyBorder="1" applyAlignment="1">
      <alignment horizontal="center" vertical="center"/>
    </xf>
    <xf numFmtId="41" fontId="147" fillId="53" borderId="20" xfId="0" applyNumberFormat="1" applyFont="1" applyFill="1" applyBorder="1" applyAlignment="1" applyProtection="1">
      <alignment horizontal="center" vertical="center"/>
      <protection/>
    </xf>
    <xf numFmtId="10" fontId="5" fillId="51" borderId="38" xfId="131" applyNumberFormat="1" applyFont="1" applyFill="1" applyBorder="1" applyAlignment="1">
      <alignment horizontal="right" vertical="center"/>
      <protection/>
    </xf>
    <xf numFmtId="3" fontId="4" fillId="47" borderId="20" xfId="0" applyNumberFormat="1" applyFont="1" applyFill="1" applyBorder="1" applyAlignment="1" applyProtection="1">
      <alignment vertical="center"/>
      <protection/>
    </xf>
    <xf numFmtId="3" fontId="4" fillId="47" borderId="20" xfId="147" applyNumberFormat="1" applyFont="1" applyFill="1" applyBorder="1" applyAlignment="1" applyProtection="1">
      <alignment vertical="center"/>
      <protection/>
    </xf>
    <xf numFmtId="3" fontId="4" fillId="47" borderId="20" xfId="0" applyNumberFormat="1" applyFont="1" applyFill="1" applyBorder="1" applyAlignment="1">
      <alignment/>
    </xf>
    <xf numFmtId="41" fontId="4" fillId="51" borderId="20" xfId="97" applyFont="1" applyFill="1" applyBorder="1" applyAlignment="1" applyProtection="1">
      <alignment vertical="center"/>
      <protection/>
    </xf>
    <xf numFmtId="41" fontId="4" fillId="51" borderId="20" xfId="97" applyFont="1" applyFill="1" applyBorder="1" applyAlignment="1">
      <alignment/>
    </xf>
    <xf numFmtId="211" fontId="4" fillId="51" borderId="20" xfId="97" applyNumberFormat="1" applyFont="1" applyFill="1" applyBorder="1" applyAlignment="1" applyProtection="1">
      <alignment vertical="center"/>
      <protection/>
    </xf>
    <xf numFmtId="194" fontId="4" fillId="0" borderId="20" xfId="96" applyNumberFormat="1" applyFont="1" applyFill="1" applyBorder="1" applyAlignment="1" applyProtection="1">
      <alignment vertical="center"/>
      <protection/>
    </xf>
    <xf numFmtId="194" fontId="4" fillId="47" borderId="20" xfId="96" applyNumberFormat="1" applyFont="1" applyFill="1" applyBorder="1" applyAlignment="1" applyProtection="1">
      <alignment vertical="center"/>
      <protection/>
    </xf>
    <xf numFmtId="194" fontId="4" fillId="51" borderId="20" xfId="96" applyNumberFormat="1" applyFont="1" applyFill="1" applyBorder="1" applyAlignment="1" applyProtection="1">
      <alignment vertical="center"/>
      <protection/>
    </xf>
    <xf numFmtId="194" fontId="4" fillId="47" borderId="20" xfId="96" applyNumberFormat="1" applyFont="1" applyFill="1" applyBorder="1" applyAlignment="1">
      <alignment/>
    </xf>
    <xf numFmtId="194" fontId="149" fillId="51" borderId="20" xfId="96" applyNumberFormat="1" applyFont="1" applyFill="1" applyBorder="1" applyAlignment="1" applyProtection="1">
      <alignment vertical="center"/>
      <protection/>
    </xf>
    <xf numFmtId="3" fontId="4" fillId="0" borderId="20" xfId="135" applyNumberFormat="1" applyFont="1" applyFill="1" applyBorder="1" applyAlignment="1" applyProtection="1">
      <alignment vertical="center"/>
      <protection/>
    </xf>
    <xf numFmtId="3" fontId="4" fillId="51" borderId="20" xfId="135" applyNumberFormat="1" applyFont="1" applyFill="1" applyBorder="1" applyAlignment="1" applyProtection="1">
      <alignment vertical="center"/>
      <protection/>
    </xf>
    <xf numFmtId="3" fontId="4" fillId="47" borderId="20" xfId="148" applyNumberFormat="1" applyFont="1" applyFill="1" applyBorder="1" applyAlignment="1" applyProtection="1">
      <alignment vertical="center"/>
      <protection/>
    </xf>
    <xf numFmtId="3" fontId="4" fillId="51" borderId="41" xfId="135" applyNumberFormat="1" applyFont="1" applyFill="1" applyBorder="1" applyAlignment="1" applyProtection="1">
      <alignment vertical="center"/>
      <protection/>
    </xf>
    <xf numFmtId="3" fontId="4" fillId="0" borderId="41" xfId="135" applyNumberFormat="1" applyFont="1" applyFill="1" applyBorder="1" applyAlignment="1" applyProtection="1">
      <alignment vertical="center"/>
      <protection/>
    </xf>
    <xf numFmtId="1" fontId="4" fillId="47" borderId="20" xfId="0" applyNumberFormat="1" applyFont="1" applyFill="1" applyBorder="1" applyAlignment="1" applyProtection="1">
      <alignment vertical="center"/>
      <protection/>
    </xf>
    <xf numFmtId="1" fontId="7" fillId="47" borderId="20" xfId="0" applyNumberFormat="1" applyFont="1" applyFill="1" applyBorder="1" applyAlignment="1" applyProtection="1">
      <alignment vertical="center"/>
      <protection/>
    </xf>
    <xf numFmtId="41" fontId="4" fillId="47" borderId="20" xfId="0" applyNumberFormat="1" applyFont="1" applyFill="1" applyBorder="1" applyAlignment="1" applyProtection="1">
      <alignment vertical="center"/>
      <protection/>
    </xf>
    <xf numFmtId="41" fontId="4" fillId="47" borderId="20" xfId="147" applyNumberFormat="1" applyFont="1" applyFill="1" applyBorder="1" applyAlignment="1" applyProtection="1">
      <alignment vertical="center"/>
      <protection/>
    </xf>
    <xf numFmtId="41" fontId="4" fillId="47" borderId="20" xfId="0" applyNumberFormat="1" applyFont="1" applyFill="1" applyBorder="1" applyAlignment="1">
      <alignment vertical="center"/>
    </xf>
    <xf numFmtId="1" fontId="105" fillId="47" borderId="20" xfId="0" applyNumberFormat="1" applyFont="1" applyFill="1" applyBorder="1" applyAlignment="1" applyProtection="1">
      <alignment vertical="center"/>
      <protection/>
    </xf>
    <xf numFmtId="1" fontId="105" fillId="47" borderId="20" xfId="147" applyNumberFormat="1" applyFont="1" applyFill="1" applyBorder="1" applyAlignment="1" applyProtection="1">
      <alignment vertical="center"/>
      <protection/>
    </xf>
    <xf numFmtId="1" fontId="105" fillId="47" borderId="20" xfId="0" applyNumberFormat="1" applyFont="1" applyFill="1" applyBorder="1" applyAlignment="1">
      <alignment/>
    </xf>
    <xf numFmtId="3" fontId="4" fillId="0" borderId="20" xfId="135" applyNumberFormat="1" applyFont="1" applyFill="1" applyBorder="1" applyAlignment="1" applyProtection="1">
      <alignment vertical="center"/>
      <protection/>
    </xf>
    <xf numFmtId="1" fontId="105" fillId="0" borderId="20" xfId="0" applyNumberFormat="1" applyFont="1" applyFill="1" applyBorder="1" applyAlignment="1" applyProtection="1">
      <alignment vertical="center"/>
      <protection/>
    </xf>
    <xf numFmtId="1" fontId="105" fillId="0" borderId="20" xfId="0" applyNumberFormat="1" applyFont="1" applyFill="1" applyBorder="1" applyAlignment="1" applyProtection="1">
      <alignment vertical="center"/>
      <protection/>
    </xf>
    <xf numFmtId="1" fontId="105" fillId="0" borderId="20" xfId="147" applyNumberFormat="1" applyFont="1" applyFill="1" applyBorder="1" applyAlignment="1" applyProtection="1">
      <alignment vertical="center"/>
      <protection/>
    </xf>
    <xf numFmtId="1" fontId="105" fillId="0" borderId="20" xfId="0" applyNumberFormat="1" applyFont="1" applyFill="1" applyBorder="1" applyAlignment="1">
      <alignment/>
    </xf>
    <xf numFmtId="194" fontId="4" fillId="47" borderId="20" xfId="96" applyNumberFormat="1" applyFont="1" applyFill="1" applyBorder="1" applyAlignment="1" applyProtection="1">
      <alignment vertical="center"/>
      <protection/>
    </xf>
    <xf numFmtId="194" fontId="7" fillId="47" borderId="20" xfId="96" applyNumberFormat="1" applyFont="1" applyFill="1" applyBorder="1" applyAlignment="1" applyProtection="1">
      <alignment vertical="center"/>
      <protection/>
    </xf>
    <xf numFmtId="41" fontId="5" fillId="51" borderId="20" xfId="97" applyFont="1" applyFill="1" applyBorder="1" applyAlignment="1" applyProtection="1">
      <alignment vertical="center"/>
      <protection/>
    </xf>
    <xf numFmtId="41" fontId="5" fillId="51" borderId="20" xfId="97" applyFont="1" applyFill="1" applyBorder="1" applyAlignment="1" applyProtection="1">
      <alignment vertical="center"/>
      <protection/>
    </xf>
    <xf numFmtId="41" fontId="147" fillId="52" borderId="20" xfId="97" applyFont="1" applyFill="1" applyBorder="1" applyAlignment="1">
      <alignment/>
    </xf>
    <xf numFmtId="41" fontId="5" fillId="51" borderId="20" xfId="97" applyFont="1" applyFill="1" applyBorder="1" applyAlignment="1">
      <alignment/>
    </xf>
    <xf numFmtId="41" fontId="5" fillId="51" borderId="20" xfId="97" applyFont="1" applyFill="1" applyBorder="1" applyAlignment="1">
      <alignment/>
    </xf>
    <xf numFmtId="41" fontId="150" fillId="51" borderId="20" xfId="97" applyFont="1" applyFill="1" applyBorder="1" applyAlignment="1" applyProtection="1">
      <alignment vertical="center"/>
      <protection/>
    </xf>
    <xf numFmtId="41" fontId="147" fillId="50" borderId="20" xfId="97" applyFont="1" applyFill="1" applyBorder="1" applyAlignment="1">
      <alignment/>
    </xf>
    <xf numFmtId="194" fontId="5" fillId="0" borderId="20" xfId="96" applyNumberFormat="1" applyFont="1" applyFill="1" applyBorder="1" applyAlignment="1" applyProtection="1">
      <alignment vertical="center"/>
      <protection/>
    </xf>
    <xf numFmtId="194" fontId="5" fillId="47" borderId="20" xfId="96" applyNumberFormat="1" applyFont="1" applyFill="1" applyBorder="1" applyAlignment="1" applyProtection="1">
      <alignment vertical="center"/>
      <protection/>
    </xf>
    <xf numFmtId="194" fontId="5" fillId="51" borderId="20" xfId="96" applyNumberFormat="1" applyFont="1" applyFill="1" applyBorder="1" applyAlignment="1" applyProtection="1">
      <alignment vertical="center"/>
      <protection/>
    </xf>
    <xf numFmtId="194" fontId="5" fillId="47" borderId="20" xfId="96" applyNumberFormat="1" applyFont="1" applyFill="1" applyBorder="1" applyAlignment="1">
      <alignment/>
    </xf>
    <xf numFmtId="194" fontId="150" fillId="51" borderId="20" xfId="96" applyNumberFormat="1" applyFont="1" applyFill="1" applyBorder="1" applyAlignment="1" applyProtection="1">
      <alignment vertical="center"/>
      <protection/>
    </xf>
    <xf numFmtId="194" fontId="150" fillId="51" borderId="20" xfId="96" applyNumberFormat="1" applyFont="1" applyFill="1" applyBorder="1" applyAlignment="1">
      <alignment/>
    </xf>
    <xf numFmtId="41" fontId="150" fillId="52" borderId="20" xfId="97" applyFont="1" applyFill="1" applyBorder="1" applyAlignment="1">
      <alignment/>
    </xf>
    <xf numFmtId="41" fontId="151" fillId="47" borderId="20" xfId="0" applyNumberFormat="1" applyFont="1" applyFill="1" applyBorder="1" applyAlignment="1">
      <alignment vertical="center"/>
    </xf>
    <xf numFmtId="41" fontId="5" fillId="47" borderId="42" xfId="0" applyNumberFormat="1" applyFont="1" applyFill="1" applyBorder="1" applyAlignment="1">
      <alignment vertical="center"/>
    </xf>
    <xf numFmtId="41" fontId="5" fillId="47" borderId="43" xfId="0" applyNumberFormat="1" applyFont="1" applyFill="1" applyBorder="1" applyAlignment="1">
      <alignment vertical="center"/>
    </xf>
    <xf numFmtId="41" fontId="104" fillId="0" borderId="20" xfId="0" applyNumberFormat="1" applyFont="1" applyFill="1" applyBorder="1" applyAlignment="1" applyProtection="1">
      <alignment vertical="center"/>
      <protection/>
    </xf>
    <xf numFmtId="3" fontId="107" fillId="47" borderId="42" xfId="96" applyNumberFormat="1" applyFont="1" applyFill="1" applyBorder="1" applyAlignment="1">
      <alignment vertical="center"/>
    </xf>
    <xf numFmtId="41" fontId="29" fillId="47" borderId="42" xfId="0" applyNumberFormat="1" applyFont="1" applyFill="1" applyBorder="1" applyAlignment="1">
      <alignment vertical="center"/>
    </xf>
    <xf numFmtId="41" fontId="104" fillId="0" borderId="20" xfId="0" applyNumberFormat="1" applyFont="1" applyFill="1" applyBorder="1" applyAlignment="1">
      <alignment/>
    </xf>
    <xf numFmtId="41" fontId="104" fillId="0" borderId="20" xfId="0" applyNumberFormat="1" applyFont="1" applyFill="1" applyBorder="1" applyAlignment="1">
      <alignment wrapText="1"/>
    </xf>
    <xf numFmtId="41" fontId="151" fillId="47" borderId="20" xfId="0" applyNumberFormat="1" applyFont="1" applyFill="1" applyBorder="1" applyAlignment="1" applyProtection="1">
      <alignment vertical="center"/>
      <protection/>
    </xf>
    <xf numFmtId="41" fontId="104" fillId="47" borderId="42" xfId="0" applyNumberFormat="1" applyFont="1" applyFill="1" applyBorder="1" applyAlignment="1" applyProtection="1">
      <alignment vertical="center"/>
      <protection/>
    </xf>
    <xf numFmtId="41" fontId="104" fillId="47" borderId="43" xfId="0" applyNumberFormat="1" applyFont="1" applyFill="1" applyBorder="1" applyAlignment="1" applyProtection="1">
      <alignment vertical="center"/>
      <protection/>
    </xf>
    <xf numFmtId="41" fontId="104" fillId="47" borderId="42" xfId="147" applyNumberFormat="1" applyFont="1" applyFill="1" applyBorder="1" applyAlignment="1" applyProtection="1">
      <alignment vertical="center"/>
      <protection/>
    </xf>
    <xf numFmtId="41" fontId="104" fillId="47" borderId="42" xfId="0" applyNumberFormat="1" applyFont="1" applyFill="1" applyBorder="1" applyAlignment="1">
      <alignment/>
    </xf>
    <xf numFmtId="41" fontId="147" fillId="53" borderId="20" xfId="97" applyFont="1" applyFill="1" applyBorder="1" applyAlignment="1">
      <alignment/>
    </xf>
    <xf numFmtId="3" fontId="5" fillId="0" borderId="20" xfId="135" applyNumberFormat="1" applyFont="1" applyFill="1" applyBorder="1" applyAlignment="1" applyProtection="1">
      <alignment vertical="center"/>
      <protection/>
    </xf>
    <xf numFmtId="3" fontId="5" fillId="47" borderId="20" xfId="0" applyNumberFormat="1" applyFont="1" applyFill="1" applyBorder="1" applyAlignment="1" applyProtection="1">
      <alignment vertical="center"/>
      <protection/>
    </xf>
    <xf numFmtId="3" fontId="5" fillId="47" borderId="20" xfId="147" applyNumberFormat="1" applyFont="1" applyFill="1" applyBorder="1" applyAlignment="1" applyProtection="1">
      <alignment vertical="center"/>
      <protection/>
    </xf>
    <xf numFmtId="3" fontId="5" fillId="47" borderId="20" xfId="0" applyNumberFormat="1" applyFont="1" applyFill="1" applyBorder="1" applyAlignment="1">
      <alignment/>
    </xf>
    <xf numFmtId="49" fontId="5" fillId="51" borderId="20" xfId="0" applyNumberFormat="1" applyFont="1" applyFill="1" applyBorder="1" applyAlignment="1" applyProtection="1">
      <alignment vertical="center"/>
      <protection/>
    </xf>
    <xf numFmtId="49" fontId="5" fillId="47" borderId="20" xfId="147" applyNumberFormat="1" applyFont="1" applyFill="1" applyBorder="1" applyAlignment="1" applyProtection="1">
      <alignment vertical="center"/>
      <protection/>
    </xf>
    <xf numFmtId="41" fontId="5" fillId="47" borderId="20" xfId="0" applyNumberFormat="1" applyFont="1" applyFill="1" applyBorder="1" applyAlignment="1" applyProtection="1">
      <alignment vertical="center"/>
      <protection/>
    </xf>
    <xf numFmtId="41" fontId="6" fillId="47" borderId="20" xfId="0" applyNumberFormat="1" applyFont="1" applyFill="1" applyBorder="1" applyAlignment="1" applyProtection="1">
      <alignment vertical="center"/>
      <protection/>
    </xf>
    <xf numFmtId="41" fontId="6" fillId="47" borderId="20" xfId="0" applyNumberFormat="1" applyFont="1" applyFill="1" applyBorder="1" applyAlignment="1" applyProtection="1">
      <alignment vertical="center"/>
      <protection locked="0"/>
    </xf>
    <xf numFmtId="41" fontId="5" fillId="47" borderId="20" xfId="0" applyNumberFormat="1" applyFont="1" applyFill="1" applyBorder="1" applyAlignment="1" applyProtection="1">
      <alignment vertical="center"/>
      <protection/>
    </xf>
    <xf numFmtId="41" fontId="5" fillId="47" borderId="20" xfId="0" applyNumberFormat="1" applyFont="1" applyFill="1" applyBorder="1" applyAlignment="1" applyProtection="1">
      <alignment vertical="center"/>
      <protection locked="0"/>
    </xf>
    <xf numFmtId="41" fontId="5" fillId="47" borderId="20" xfId="148" applyNumberFormat="1" applyFont="1" applyFill="1" applyBorder="1" applyAlignment="1" applyProtection="1">
      <alignment vertical="center"/>
      <protection/>
    </xf>
    <xf numFmtId="41" fontId="5" fillId="47" borderId="20" xfId="0" applyNumberFormat="1" applyFont="1" applyFill="1" applyBorder="1" applyAlignment="1">
      <alignment/>
    </xf>
    <xf numFmtId="3" fontId="6" fillId="0" borderId="20" xfId="135" applyNumberFormat="1" applyFont="1" applyFill="1" applyBorder="1" applyAlignment="1" applyProtection="1">
      <alignment vertical="center"/>
      <protection/>
    </xf>
    <xf numFmtId="3" fontId="104" fillId="0" borderId="20" xfId="0" applyNumberFormat="1" applyFont="1" applyFill="1" applyBorder="1" applyAlignment="1" applyProtection="1">
      <alignment vertical="center"/>
      <protection/>
    </xf>
    <xf numFmtId="3" fontId="104" fillId="0" borderId="20" xfId="0" applyNumberFormat="1" applyFont="1" applyFill="1" applyBorder="1" applyAlignment="1">
      <alignment/>
    </xf>
    <xf numFmtId="3" fontId="104" fillId="0" borderId="20" xfId="147" applyNumberFormat="1" applyFont="1" applyFill="1" applyBorder="1" applyAlignment="1" applyProtection="1">
      <alignment vertical="center"/>
      <protection/>
    </xf>
    <xf numFmtId="41" fontId="152" fillId="53" borderId="20" xfId="0" applyNumberFormat="1" applyFont="1" applyFill="1" applyBorder="1" applyAlignment="1">
      <alignment horizontal="center" vertical="center"/>
    </xf>
    <xf numFmtId="41" fontId="4" fillId="51" borderId="20" xfId="0" applyNumberFormat="1" applyFont="1" applyFill="1" applyBorder="1" applyAlignment="1">
      <alignment vertical="center"/>
    </xf>
    <xf numFmtId="194" fontId="106" fillId="47" borderId="20" xfId="0" applyNumberFormat="1" applyFont="1" applyFill="1" applyBorder="1" applyAlignment="1">
      <alignment vertical="center"/>
    </xf>
    <xf numFmtId="41" fontId="17" fillId="47" borderId="20" xfId="0" applyNumberFormat="1" applyFont="1" applyFill="1" applyBorder="1" applyAlignment="1">
      <alignment vertical="center"/>
    </xf>
    <xf numFmtId="41" fontId="4" fillId="51" borderId="20" xfId="0" applyNumberFormat="1" applyFont="1" applyFill="1" applyBorder="1" applyAlignment="1" applyProtection="1">
      <alignment vertical="center"/>
      <protection/>
    </xf>
    <xf numFmtId="41" fontId="105" fillId="47" borderId="20" xfId="0" applyNumberFormat="1" applyFont="1" applyFill="1" applyBorder="1" applyAlignment="1" applyProtection="1">
      <alignment vertical="center"/>
      <protection/>
    </xf>
    <xf numFmtId="41" fontId="105" fillId="47" borderId="20" xfId="149" applyNumberFormat="1" applyFont="1" applyFill="1" applyBorder="1" applyAlignment="1" applyProtection="1">
      <alignment vertical="center"/>
      <protection/>
    </xf>
    <xf numFmtId="41" fontId="105" fillId="47" borderId="20" xfId="0" applyNumberFormat="1" applyFont="1" applyFill="1" applyBorder="1" applyAlignment="1">
      <alignment/>
    </xf>
    <xf numFmtId="49" fontId="0" fillId="0" borderId="0" xfId="0" applyNumberFormat="1" applyFont="1" applyFill="1" applyBorder="1" applyAlignment="1">
      <alignment horizontal="center" wrapText="1"/>
    </xf>
    <xf numFmtId="49" fontId="7" fillId="0" borderId="26" xfId="0" applyNumberFormat="1" applyFont="1" applyFill="1" applyBorder="1" applyAlignment="1">
      <alignment horizontal="center" vertical="center" wrapText="1"/>
    </xf>
    <xf numFmtId="49" fontId="7" fillId="0" borderId="25" xfId="0" applyNumberFormat="1" applyFont="1" applyFill="1" applyBorder="1" applyAlignment="1">
      <alignment horizontal="center" vertical="center" wrapText="1"/>
    </xf>
    <xf numFmtId="49" fontId="3" fillId="0" borderId="0" xfId="0" applyNumberFormat="1" applyFont="1" applyFill="1" applyAlignment="1">
      <alignment horizontal="center" wrapText="1"/>
    </xf>
    <xf numFmtId="49" fontId="7" fillId="0" borderId="21" xfId="0" applyNumberFormat="1" applyFont="1" applyFill="1" applyBorder="1" applyAlignment="1">
      <alignment horizontal="center" vertical="center" wrapText="1"/>
    </xf>
    <xf numFmtId="0" fontId="4" fillId="0" borderId="39"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3" fillId="0" borderId="0" xfId="0" applyNumberFormat="1" applyFont="1" applyFill="1" applyAlignment="1">
      <alignment horizontal="left" wrapText="1"/>
    </xf>
    <xf numFmtId="49" fontId="6" fillId="0" borderId="26"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7" fillId="0" borderId="26" xfId="0" applyNumberFormat="1" applyFont="1" applyFill="1" applyBorder="1" applyAlignment="1">
      <alignment horizontal="center"/>
    </xf>
    <xf numFmtId="49" fontId="7" fillId="0" borderId="25" xfId="0" applyNumberFormat="1" applyFont="1" applyFill="1" applyBorder="1" applyAlignment="1">
      <alignment horizontal="center"/>
    </xf>
    <xf numFmtId="49" fontId="15" fillId="0" borderId="0" xfId="0" applyNumberFormat="1" applyFont="1" applyFill="1" applyBorder="1" applyAlignment="1">
      <alignment horizontal="center" wrapText="1"/>
    </xf>
    <xf numFmtId="49" fontId="13" fillId="0" borderId="0" xfId="0" applyNumberFormat="1" applyFont="1" applyFill="1" applyAlignment="1">
      <alignment/>
    </xf>
    <xf numFmtId="49" fontId="15" fillId="0" borderId="19" xfId="0" applyNumberFormat="1" applyFont="1" applyFill="1" applyBorder="1" applyAlignment="1">
      <alignment horizontal="center"/>
    </xf>
    <xf numFmtId="49" fontId="14" fillId="0" borderId="0" xfId="0" applyNumberFormat="1" applyFont="1" applyFill="1" applyBorder="1" applyAlignment="1">
      <alignment horizontal="center"/>
    </xf>
    <xf numFmtId="49" fontId="18" fillId="0" borderId="0" xfId="0" applyNumberFormat="1" applyFont="1" applyFill="1" applyAlignment="1">
      <alignment horizontal="center"/>
    </xf>
    <xf numFmtId="0" fontId="7" fillId="0" borderId="35" xfId="0" applyNumberFormat="1" applyFont="1" applyFill="1" applyBorder="1" applyAlignment="1">
      <alignment horizontal="center" vertical="center" wrapText="1"/>
    </xf>
    <xf numFmtId="0" fontId="7" fillId="0" borderId="36" xfId="0" applyNumberFormat="1" applyFont="1" applyFill="1" applyBorder="1" applyAlignment="1">
      <alignment horizontal="center" vertical="center" wrapText="1"/>
    </xf>
    <xf numFmtId="0" fontId="7" fillId="0" borderId="24" xfId="0" applyNumberFormat="1" applyFont="1" applyFill="1" applyBorder="1" applyAlignment="1">
      <alignment horizontal="center" vertical="center" wrapText="1"/>
    </xf>
    <xf numFmtId="0" fontId="7" fillId="0" borderId="44" xfId="0" applyNumberFormat="1" applyFont="1" applyFill="1" applyBorder="1" applyAlignment="1">
      <alignment horizontal="center" vertical="center" wrapText="1"/>
    </xf>
    <xf numFmtId="49" fontId="7" fillId="0" borderId="26" xfId="0" applyNumberFormat="1" applyFont="1" applyFill="1" applyBorder="1" applyAlignment="1">
      <alignment horizontal="center" vertical="distributed" wrapText="1"/>
    </xf>
    <xf numFmtId="0" fontId="4" fillId="0" borderId="25" xfId="0" applyFont="1" applyFill="1" applyBorder="1" applyAlignment="1">
      <alignment horizontal="center" vertical="distributed"/>
    </xf>
    <xf numFmtId="49" fontId="7" fillId="0" borderId="45" xfId="0" applyNumberFormat="1" applyFont="1" applyFill="1" applyBorder="1" applyAlignment="1">
      <alignment horizontal="center" vertical="center" wrapText="1"/>
    </xf>
    <xf numFmtId="0" fontId="25" fillId="0" borderId="0" xfId="136" applyFont="1" applyAlignment="1">
      <alignment horizontal="center"/>
      <protection/>
    </xf>
    <xf numFmtId="49" fontId="25" fillId="47" borderId="0" xfId="136" applyNumberFormat="1" applyFont="1" applyFill="1" applyAlignment="1">
      <alignment horizontal="center"/>
      <protection/>
    </xf>
    <xf numFmtId="49" fontId="25" fillId="0" borderId="0" xfId="136" applyNumberFormat="1" applyFont="1" applyBorder="1" applyAlignment="1">
      <alignment horizontal="center" wrapText="1"/>
      <protection/>
    </xf>
    <xf numFmtId="49" fontId="7" fillId="0" borderId="26" xfId="136" applyNumberFormat="1" applyFont="1" applyFill="1" applyBorder="1" applyAlignment="1">
      <alignment horizontal="center" vertical="center" wrapText="1"/>
      <protection/>
    </xf>
    <xf numFmtId="49" fontId="7" fillId="0" borderId="25" xfId="136" applyNumberFormat="1" applyFont="1" applyFill="1" applyBorder="1" applyAlignment="1">
      <alignment horizontal="center" vertical="center" wrapText="1"/>
      <protection/>
    </xf>
    <xf numFmtId="49" fontId="27" fillId="0" borderId="25" xfId="136" applyNumberFormat="1" applyFont="1" applyFill="1" applyBorder="1" applyAlignment="1">
      <alignment horizontal="center" vertical="center" wrapText="1"/>
      <protection/>
    </xf>
    <xf numFmtId="0" fontId="7" fillId="0" borderId="35" xfId="136" applyNumberFormat="1" applyFont="1" applyBorder="1" applyAlignment="1">
      <alignment horizontal="center" vertical="center" wrapText="1"/>
      <protection/>
    </xf>
    <xf numFmtId="0" fontId="7" fillId="0" borderId="36" xfId="136" applyNumberFormat="1" applyFont="1" applyBorder="1" applyAlignment="1">
      <alignment horizontal="center" vertical="center" wrapText="1"/>
      <protection/>
    </xf>
    <xf numFmtId="0" fontId="7" fillId="0" borderId="24" xfId="136" applyNumberFormat="1" applyFont="1" applyBorder="1" applyAlignment="1">
      <alignment horizontal="center" vertical="center" wrapText="1"/>
      <protection/>
    </xf>
    <xf numFmtId="0" fontId="7" fillId="0" borderId="44" xfId="136" applyNumberFormat="1" applyFont="1" applyBorder="1" applyAlignment="1">
      <alignment horizontal="center" vertical="center" wrapText="1"/>
      <protection/>
    </xf>
    <xf numFmtId="49" fontId="7" fillId="44" borderId="26" xfId="136" applyNumberFormat="1" applyFont="1" applyFill="1" applyBorder="1" applyAlignment="1">
      <alignment horizontal="center" vertical="center"/>
      <protection/>
    </xf>
    <xf numFmtId="49" fontId="7" fillId="44" borderId="25" xfId="136" applyNumberFormat="1" applyFont="1" applyFill="1" applyBorder="1" applyAlignment="1">
      <alignment horizontal="center" vertical="center"/>
      <protection/>
    </xf>
    <xf numFmtId="0" fontId="56" fillId="3" borderId="26" xfId="136" applyNumberFormat="1" applyFont="1" applyFill="1" applyBorder="1" applyAlignment="1">
      <alignment horizontal="center" vertical="center" wrapText="1"/>
      <protection/>
    </xf>
    <xf numFmtId="0" fontId="56" fillId="3" borderId="25" xfId="136" applyNumberFormat="1" applyFont="1" applyFill="1" applyBorder="1" applyAlignment="1">
      <alignment horizontal="center" vertical="center" wrapText="1"/>
      <protection/>
    </xf>
    <xf numFmtId="49" fontId="3" fillId="0" borderId="0" xfId="136" applyNumberFormat="1" applyFont="1" applyBorder="1" applyAlignment="1">
      <alignment horizontal="left" wrapText="1"/>
      <protection/>
    </xf>
    <xf numFmtId="49" fontId="0" fillId="0" borderId="0" xfId="136" applyNumberFormat="1" applyFont="1" applyBorder="1" applyAlignment="1">
      <alignment horizontal="left" wrapText="1"/>
      <protection/>
    </xf>
    <xf numFmtId="49" fontId="7" fillId="0" borderId="26" xfId="136" applyNumberFormat="1" applyFont="1" applyBorder="1" applyAlignment="1">
      <alignment horizontal="center" vertical="center" wrapText="1"/>
      <protection/>
    </xf>
    <xf numFmtId="49" fontId="7" fillId="0" borderId="45" xfId="136" applyNumberFormat="1" applyFont="1" applyBorder="1" applyAlignment="1">
      <alignment horizontal="center" vertical="center" wrapText="1"/>
      <protection/>
    </xf>
    <xf numFmtId="49" fontId="7" fillId="0" borderId="25" xfId="136" applyNumberFormat="1" applyFont="1" applyBorder="1" applyAlignment="1">
      <alignment horizontal="center" vertical="center" wrapText="1"/>
      <protection/>
    </xf>
    <xf numFmtId="49" fontId="18" fillId="0" borderId="22" xfId="136" applyNumberFormat="1" applyFont="1" applyFill="1" applyBorder="1" applyAlignment="1">
      <alignment horizontal="center" vertical="center"/>
      <protection/>
    </xf>
    <xf numFmtId="49" fontId="7" fillId="0" borderId="20" xfId="136" applyNumberFormat="1" applyFont="1" applyFill="1" applyBorder="1" applyAlignment="1">
      <alignment horizontal="center" vertical="center" wrapText="1"/>
      <protection/>
    </xf>
    <xf numFmtId="49" fontId="18" fillId="0" borderId="0" xfId="136" applyNumberFormat="1" applyFont="1" applyAlignment="1">
      <alignment horizontal="left"/>
      <protection/>
    </xf>
    <xf numFmtId="49" fontId="14" fillId="47" borderId="0" xfId="136" applyNumberFormat="1" applyFont="1" applyFill="1" applyAlignment="1">
      <alignment horizontal="center" vertical="center" wrapText="1"/>
      <protection/>
    </xf>
    <xf numFmtId="49" fontId="3" fillId="0" borderId="0" xfId="136" applyNumberFormat="1" applyFont="1" applyAlignment="1">
      <alignment horizontal="left"/>
      <protection/>
    </xf>
    <xf numFmtId="49" fontId="0" fillId="0" borderId="0" xfId="136" applyNumberFormat="1" applyFont="1" applyAlignment="1">
      <alignment horizontal="left"/>
      <protection/>
    </xf>
    <xf numFmtId="49" fontId="33" fillId="0" borderId="0" xfId="136" applyNumberFormat="1" applyFont="1" applyAlignment="1">
      <alignment horizontal="center"/>
      <protection/>
    </xf>
    <xf numFmtId="49" fontId="28" fillId="0" borderId="0" xfId="136" applyNumberFormat="1" applyFont="1" applyAlignment="1">
      <alignment horizontal="center" wrapText="1"/>
      <protection/>
    </xf>
    <xf numFmtId="49" fontId="25" fillId="0" borderId="0" xfId="136" applyNumberFormat="1" applyFont="1" applyAlignment="1">
      <alignment horizontal="center"/>
      <protection/>
    </xf>
    <xf numFmtId="0" fontId="16" fillId="0" borderId="20" xfId="136" applyNumberFormat="1" applyFont="1" applyBorder="1" applyAlignment="1">
      <alignment horizontal="center" vertical="center" wrapText="1"/>
      <protection/>
    </xf>
    <xf numFmtId="49" fontId="31" fillId="0" borderId="0" xfId="136" applyNumberFormat="1" applyFont="1" applyBorder="1" applyAlignment="1">
      <alignment horizontal="center" wrapText="1"/>
      <protection/>
    </xf>
    <xf numFmtId="0" fontId="55" fillId="3" borderId="26" xfId="136" applyNumberFormat="1" applyFont="1" applyFill="1" applyBorder="1" applyAlignment="1">
      <alignment horizontal="center" vertical="center" wrapText="1"/>
      <protection/>
    </xf>
    <xf numFmtId="0" fontId="55" fillId="3" borderId="25" xfId="136" applyNumberFormat="1" applyFont="1" applyFill="1" applyBorder="1" applyAlignment="1">
      <alignment horizontal="center" vertical="center" wrapText="1"/>
      <protection/>
    </xf>
    <xf numFmtId="49" fontId="0" fillId="3" borderId="35" xfId="136" applyNumberFormat="1" applyFont="1" applyFill="1" applyBorder="1" applyAlignment="1">
      <alignment horizontal="center"/>
      <protection/>
    </xf>
    <xf numFmtId="49" fontId="0" fillId="3" borderId="19" xfId="136" applyNumberFormat="1" applyFont="1" applyFill="1" applyBorder="1" applyAlignment="1">
      <alignment horizontal="center"/>
      <protection/>
    </xf>
    <xf numFmtId="49" fontId="0" fillId="3" borderId="36" xfId="136" applyNumberFormat="1" applyFont="1" applyFill="1" applyBorder="1" applyAlignment="1">
      <alignment horizontal="center"/>
      <protection/>
    </xf>
    <xf numFmtId="3" fontId="34" fillId="47" borderId="39" xfId="136" applyNumberFormat="1" applyFont="1" applyFill="1" applyBorder="1" applyAlignment="1" applyProtection="1">
      <alignment horizontal="center" vertical="center" wrapText="1"/>
      <protection/>
    </xf>
    <xf numFmtId="3" fontId="34" fillId="47" borderId="23" xfId="136" applyNumberFormat="1" applyFont="1" applyFill="1" applyBorder="1" applyAlignment="1" applyProtection="1">
      <alignment horizontal="center" vertical="center" wrapText="1"/>
      <protection/>
    </xf>
    <xf numFmtId="49" fontId="7" fillId="0" borderId="20" xfId="136" applyNumberFormat="1" applyFont="1" applyFill="1" applyBorder="1" applyAlignment="1" applyProtection="1">
      <alignment horizontal="center" vertical="center" wrapText="1"/>
      <protection/>
    </xf>
    <xf numFmtId="3" fontId="7" fillId="47" borderId="21" xfId="136" applyNumberFormat="1" applyFont="1" applyFill="1" applyBorder="1" applyAlignment="1" applyProtection="1">
      <alignment horizontal="center" vertical="center" wrapText="1"/>
      <protection/>
    </xf>
    <xf numFmtId="3" fontId="7" fillId="47" borderId="23" xfId="136" applyNumberFormat="1" applyFont="1" applyFill="1" applyBorder="1" applyAlignment="1" applyProtection="1">
      <alignment horizontal="center" vertical="center" wrapText="1"/>
      <protection/>
    </xf>
    <xf numFmtId="49" fontId="65" fillId="0" borderId="0" xfId="136" applyNumberFormat="1" applyFont="1" applyBorder="1" applyAlignment="1">
      <alignment horizontal="center" wrapText="1"/>
      <protection/>
    </xf>
    <xf numFmtId="49" fontId="40" fillId="0" borderId="0" xfId="136" applyNumberFormat="1" applyFont="1" applyBorder="1" applyAlignment="1">
      <alignment horizontal="center" wrapText="1"/>
      <protection/>
    </xf>
    <xf numFmtId="49" fontId="15" fillId="0" borderId="0" xfId="136" applyNumberFormat="1" applyFont="1" applyFill="1" applyBorder="1" applyAlignment="1">
      <alignment horizontal="center" vertical="center" wrapText="1"/>
      <protection/>
    </xf>
    <xf numFmtId="49" fontId="13" fillId="0" borderId="0" xfId="136" applyNumberFormat="1" applyFont="1" applyFill="1" applyAlignment="1">
      <alignment horizontal="left" wrapText="1"/>
      <protection/>
    </xf>
    <xf numFmtId="49" fontId="13" fillId="0" borderId="0" xfId="136" applyNumberFormat="1" applyFont="1" applyFill="1" applyAlignment="1">
      <alignment horizontal="center" wrapText="1"/>
      <protection/>
    </xf>
    <xf numFmtId="0" fontId="3" fillId="0" borderId="0" xfId="136" applyFont="1" applyAlignment="1">
      <alignment horizontal="center"/>
      <protection/>
    </xf>
    <xf numFmtId="49" fontId="3" fillId="47" borderId="0" xfId="136" applyNumberFormat="1" applyFont="1" applyFill="1" applyAlignment="1">
      <alignment horizontal="center"/>
      <protection/>
    </xf>
    <xf numFmtId="49" fontId="23" fillId="0" borderId="0" xfId="136" applyNumberFormat="1" applyFont="1" applyFill="1" applyBorder="1" applyAlignment="1">
      <alignment horizontal="center" wrapText="1"/>
      <protection/>
    </xf>
    <xf numFmtId="49" fontId="15" fillId="0" borderId="0" xfId="136" applyNumberFormat="1" applyFont="1" applyFill="1" applyBorder="1" applyAlignment="1">
      <alignment horizontal="center" wrapText="1"/>
      <protection/>
    </xf>
    <xf numFmtId="49" fontId="71" fillId="0" borderId="0" xfId="136" applyNumberFormat="1" applyFont="1" applyFill="1" applyAlignment="1">
      <alignment horizontal="center"/>
      <protection/>
    </xf>
    <xf numFmtId="49" fontId="18" fillId="0" borderId="0" xfId="136" applyNumberFormat="1" applyFont="1" applyFill="1" applyAlignment="1">
      <alignment horizontal="center"/>
      <protection/>
    </xf>
    <xf numFmtId="49" fontId="0" fillId="0" borderId="0" xfId="136" applyNumberFormat="1" applyFont="1" applyFill="1" applyBorder="1" applyAlignment="1">
      <alignment horizontal="left"/>
      <protection/>
    </xf>
    <xf numFmtId="49" fontId="3" fillId="0" borderId="0" xfId="136" applyNumberFormat="1" applyFont="1" applyFill="1" applyBorder="1" applyAlignment="1">
      <alignment horizontal="left"/>
      <protection/>
    </xf>
    <xf numFmtId="49" fontId="3" fillId="0" borderId="0" xfId="136" applyNumberFormat="1" applyFont="1" applyFill="1" applyBorder="1" applyAlignment="1">
      <alignment horizontal="left" wrapText="1"/>
      <protection/>
    </xf>
    <xf numFmtId="49" fontId="0" fillId="0" borderId="0" xfId="136" applyNumberFormat="1" applyFont="1" applyFill="1" applyBorder="1" applyAlignment="1">
      <alignment horizontal="left" wrapText="1"/>
      <protection/>
    </xf>
    <xf numFmtId="49" fontId="6" fillId="0" borderId="20" xfId="136" applyNumberFormat="1" applyFont="1" applyFill="1" applyBorder="1" applyAlignment="1">
      <alignment horizontal="center" vertical="center" wrapText="1"/>
      <protection/>
    </xf>
    <xf numFmtId="49" fontId="6" fillId="0" borderId="22" xfId="136" applyNumberFormat="1" applyFont="1" applyFill="1" applyBorder="1" applyAlignment="1">
      <alignment horizontal="center" vertical="center" wrapText="1"/>
      <protection/>
    </xf>
    <xf numFmtId="49" fontId="6" fillId="0" borderId="45" xfId="136" applyNumberFormat="1" applyFont="1" applyFill="1" applyBorder="1" applyAlignment="1">
      <alignment horizontal="center" vertical="center" wrapText="1"/>
      <protection/>
    </xf>
    <xf numFmtId="49" fontId="6" fillId="0" borderId="25" xfId="136" applyNumberFormat="1" applyFont="1" applyFill="1" applyBorder="1" applyAlignment="1">
      <alignment horizontal="center" vertical="center" wrapText="1"/>
      <protection/>
    </xf>
    <xf numFmtId="49" fontId="3" fillId="0" borderId="20" xfId="136" applyNumberFormat="1" applyFont="1" applyFill="1" applyBorder="1" applyAlignment="1">
      <alignment horizontal="center"/>
      <protection/>
    </xf>
    <xf numFmtId="49" fontId="67" fillId="3" borderId="26" xfId="136" applyNumberFormat="1" applyFont="1" applyFill="1" applyBorder="1" applyAlignment="1">
      <alignment horizontal="center" vertical="center" wrapText="1"/>
      <protection/>
    </xf>
    <xf numFmtId="49" fontId="67" fillId="3" borderId="25" xfId="136" applyNumberFormat="1" applyFont="1" applyFill="1" applyBorder="1" applyAlignment="1">
      <alignment horizontal="center" vertical="center" wrapText="1"/>
      <protection/>
    </xf>
    <xf numFmtId="49" fontId="68" fillId="3" borderId="26" xfId="136" applyNumberFormat="1" applyFont="1" applyFill="1" applyBorder="1" applyAlignment="1">
      <alignment horizontal="center" vertical="center" wrapText="1"/>
      <protection/>
    </xf>
    <xf numFmtId="49" fontId="68" fillId="3" borderId="25" xfId="136" applyNumberFormat="1" applyFont="1" applyFill="1" applyBorder="1" applyAlignment="1">
      <alignment horizontal="center" vertical="center" wrapText="1"/>
      <protection/>
    </xf>
    <xf numFmtId="49" fontId="7" fillId="44" borderId="26" xfId="136" applyNumberFormat="1" applyFont="1" applyFill="1" applyBorder="1" applyAlignment="1">
      <alignment horizontal="center"/>
      <protection/>
    </xf>
    <xf numFmtId="49" fontId="7" fillId="44" borderId="25" xfId="136" applyNumberFormat="1" applyFont="1" applyFill="1" applyBorder="1" applyAlignment="1">
      <alignment horizontal="center"/>
      <protection/>
    </xf>
    <xf numFmtId="49" fontId="21" fillId="0" borderId="26" xfId="136" applyNumberFormat="1" applyFont="1" applyFill="1" applyBorder="1" applyAlignment="1">
      <alignment horizontal="center" vertical="center" wrapText="1"/>
      <protection/>
    </xf>
    <xf numFmtId="49" fontId="21" fillId="0" borderId="25" xfId="136" applyNumberFormat="1" applyFont="1" applyFill="1" applyBorder="1" applyAlignment="1">
      <alignment horizontal="center" vertical="center" wrapText="1"/>
      <protection/>
    </xf>
    <xf numFmtId="0" fontId="6" fillId="0" borderId="35" xfId="136" applyNumberFormat="1" applyFont="1" applyFill="1" applyBorder="1" applyAlignment="1">
      <alignment horizontal="center" vertical="center" wrapText="1"/>
      <protection/>
    </xf>
    <xf numFmtId="0" fontId="6" fillId="0" borderId="36" xfId="136" applyNumberFormat="1" applyFont="1" applyFill="1" applyBorder="1" applyAlignment="1">
      <alignment horizontal="center" vertical="center" wrapText="1"/>
      <protection/>
    </xf>
    <xf numFmtId="0" fontId="6" fillId="0" borderId="24" xfId="136" applyNumberFormat="1" applyFont="1" applyFill="1" applyBorder="1" applyAlignment="1">
      <alignment horizontal="center" vertical="center" wrapText="1"/>
      <protection/>
    </xf>
    <xf numFmtId="0" fontId="6" fillId="0" borderId="44" xfId="136" applyNumberFormat="1" applyFont="1" applyFill="1" applyBorder="1" applyAlignment="1">
      <alignment horizontal="center" vertical="center" wrapText="1"/>
      <protection/>
    </xf>
    <xf numFmtId="0" fontId="6" fillId="0" borderId="27" xfId="136" applyNumberFormat="1" applyFont="1" applyFill="1" applyBorder="1" applyAlignment="1">
      <alignment horizontal="center" vertical="center" wrapText="1"/>
      <protection/>
    </xf>
    <xf numFmtId="0" fontId="6" fillId="0" borderId="37" xfId="136" applyNumberFormat="1" applyFont="1" applyFill="1" applyBorder="1" applyAlignment="1">
      <alignment horizontal="center" vertical="center" wrapText="1"/>
      <protection/>
    </xf>
    <xf numFmtId="49" fontId="6" fillId="0" borderId="26" xfId="136" applyNumberFormat="1" applyFont="1" applyFill="1" applyBorder="1" applyAlignment="1">
      <alignment horizontal="center" vertical="center" wrapText="1"/>
      <protection/>
    </xf>
    <xf numFmtId="49" fontId="6" fillId="0" borderId="39" xfId="136" applyNumberFormat="1" applyFont="1" applyFill="1" applyBorder="1" applyAlignment="1">
      <alignment horizontal="center" vertical="center" wrapText="1"/>
      <protection/>
    </xf>
    <xf numFmtId="49" fontId="6" fillId="0" borderId="23" xfId="136" applyNumberFormat="1" applyFont="1" applyFill="1" applyBorder="1" applyAlignment="1">
      <alignment horizontal="center" vertical="center" wrapText="1"/>
      <protection/>
    </xf>
    <xf numFmtId="49" fontId="3" fillId="0" borderId="0" xfId="136" applyNumberFormat="1" applyFont="1" applyFill="1" applyAlignment="1">
      <alignment horizontal="left"/>
      <protection/>
    </xf>
    <xf numFmtId="49" fontId="18" fillId="0" borderId="0" xfId="136" applyNumberFormat="1" applyFont="1" applyFill="1" applyBorder="1" applyAlignment="1">
      <alignment horizontal="left"/>
      <protection/>
    </xf>
    <xf numFmtId="49" fontId="0" fillId="0" borderId="0" xfId="136" applyNumberFormat="1" applyFont="1" applyFill="1" applyAlignment="1">
      <alignment horizontal="justify" wrapText="1"/>
      <protection/>
    </xf>
    <xf numFmtId="49" fontId="3" fillId="0" borderId="0" xfId="136" applyNumberFormat="1" applyFont="1" applyFill="1" applyAlignment="1">
      <alignment horizontal="center" vertical="top" wrapText="1"/>
      <protection/>
    </xf>
    <xf numFmtId="49" fontId="31" fillId="0" borderId="0" xfId="136" applyNumberFormat="1" applyFont="1" applyBorder="1" applyAlignment="1">
      <alignment horizontal="center"/>
      <protection/>
    </xf>
    <xf numFmtId="49" fontId="25" fillId="0" borderId="0" xfId="136" applyNumberFormat="1" applyFont="1" applyBorder="1" applyAlignment="1">
      <alignment horizontal="center"/>
      <protection/>
    </xf>
    <xf numFmtId="49" fontId="7" fillId="0" borderId="35" xfId="136" applyNumberFormat="1" applyFont="1" applyFill="1" applyBorder="1" applyAlignment="1">
      <alignment horizontal="center" vertical="center" wrapText="1"/>
      <protection/>
    </xf>
    <xf numFmtId="49" fontId="7" fillId="0" borderId="36" xfId="136" applyNumberFormat="1" applyFont="1" applyFill="1" applyBorder="1" applyAlignment="1">
      <alignment horizontal="center" vertical="center" wrapText="1"/>
      <protection/>
    </xf>
    <xf numFmtId="49" fontId="7" fillId="0" borderId="24" xfId="136" applyNumberFormat="1" applyFont="1" applyFill="1" applyBorder="1" applyAlignment="1">
      <alignment horizontal="center" vertical="center" wrapText="1"/>
      <protection/>
    </xf>
    <xf numFmtId="49" fontId="7" fillId="0" borderId="44" xfId="136" applyNumberFormat="1" applyFont="1" applyFill="1" applyBorder="1" applyAlignment="1">
      <alignment horizontal="center" vertical="center" wrapText="1"/>
      <protection/>
    </xf>
    <xf numFmtId="49" fontId="7" fillId="0" borderId="27" xfId="136" applyNumberFormat="1" applyFont="1" applyFill="1" applyBorder="1" applyAlignment="1">
      <alignment horizontal="center" vertical="center" wrapText="1"/>
      <protection/>
    </xf>
    <xf numFmtId="49" fontId="7" fillId="0" borderId="37" xfId="136" applyNumberFormat="1" applyFont="1" applyFill="1" applyBorder="1" applyAlignment="1">
      <alignment horizontal="center" vertical="center" wrapText="1"/>
      <protection/>
    </xf>
    <xf numFmtId="49" fontId="13" fillId="0" borderId="0" xfId="136" applyNumberFormat="1" applyFont="1" applyBorder="1" applyAlignment="1">
      <alignment wrapText="1"/>
      <protection/>
    </xf>
    <xf numFmtId="49" fontId="13" fillId="0" borderId="0" xfId="136" applyNumberFormat="1" applyFont="1" applyBorder="1" applyAlignment="1">
      <alignment horizontal="center" wrapText="1"/>
      <protection/>
    </xf>
    <xf numFmtId="49" fontId="7" fillId="44" borderId="26" xfId="136" applyNumberFormat="1" applyFont="1" applyFill="1" applyBorder="1" applyAlignment="1">
      <alignment horizontal="center" vertical="center" wrapText="1"/>
      <protection/>
    </xf>
    <xf numFmtId="49" fontId="7" fillId="44" borderId="25" xfId="136" applyNumberFormat="1" applyFont="1" applyFill="1" applyBorder="1" applyAlignment="1">
      <alignment horizontal="center" vertical="center" wrapText="1"/>
      <protection/>
    </xf>
    <xf numFmtId="49" fontId="16" fillId="0" borderId="26" xfId="136" applyNumberFormat="1" applyFont="1" applyBorder="1" applyAlignment="1">
      <alignment horizontal="center" wrapText="1"/>
      <protection/>
    </xf>
    <xf numFmtId="49" fontId="16" fillId="0" borderId="25" xfId="136" applyNumberFormat="1" applyFont="1" applyBorder="1" applyAlignment="1">
      <alignment horizontal="center" wrapText="1"/>
      <protection/>
    </xf>
    <xf numFmtId="49" fontId="28" fillId="0" borderId="0" xfId="136" applyNumberFormat="1" applyFont="1" applyBorder="1" applyAlignment="1">
      <alignment horizontal="center" wrapText="1"/>
      <protection/>
    </xf>
    <xf numFmtId="49" fontId="28" fillId="0" borderId="0" xfId="136" applyNumberFormat="1" applyFont="1" applyAlignment="1">
      <alignment horizontal="center"/>
      <protection/>
    </xf>
    <xf numFmtId="49" fontId="0" fillId="0" borderId="0" xfId="136" applyNumberFormat="1" applyFont="1" applyAlignment="1">
      <alignment horizontal="left" wrapText="1"/>
      <protection/>
    </xf>
    <xf numFmtId="49" fontId="3" fillId="0" borderId="0" xfId="136" applyNumberFormat="1" applyFont="1" applyAlignment="1">
      <alignment horizontal="left" wrapText="1"/>
      <protection/>
    </xf>
    <xf numFmtId="49" fontId="0" fillId="0" borderId="0" xfId="136" applyNumberFormat="1" applyFont="1" applyAlignment="1">
      <alignment/>
      <protection/>
    </xf>
    <xf numFmtId="49" fontId="14" fillId="0" borderId="0" xfId="136" applyNumberFormat="1" applyFont="1" applyAlignment="1">
      <alignment horizontal="center" wrapText="1"/>
      <protection/>
    </xf>
    <xf numFmtId="49" fontId="18" fillId="0" borderId="22" xfId="136" applyNumberFormat="1" applyFont="1" applyBorder="1" applyAlignment="1">
      <alignment horizontal="left"/>
      <protection/>
    </xf>
    <xf numFmtId="49" fontId="18" fillId="0" borderId="0" xfId="136" applyNumberFormat="1" applyFont="1" applyAlignment="1">
      <alignment horizontal="center"/>
      <protection/>
    </xf>
    <xf numFmtId="49" fontId="56" fillId="3" borderId="26" xfId="136" applyNumberFormat="1" applyFont="1" applyFill="1" applyBorder="1" applyAlignment="1">
      <alignment horizontal="center" wrapText="1"/>
      <protection/>
    </xf>
    <xf numFmtId="49" fontId="56" fillId="3" borderId="25" xfId="136" applyNumberFormat="1" applyFont="1" applyFill="1" applyBorder="1" applyAlignment="1">
      <alignment horizontal="center" wrapText="1"/>
      <protection/>
    </xf>
    <xf numFmtId="49" fontId="55" fillId="3" borderId="26" xfId="136" applyNumberFormat="1" applyFont="1" applyFill="1" applyBorder="1" applyAlignment="1">
      <alignment horizontal="center" wrapText="1"/>
      <protection/>
    </xf>
    <xf numFmtId="49" fontId="55" fillId="3" borderId="25" xfId="136" applyNumberFormat="1" applyFont="1" applyFill="1" applyBorder="1" applyAlignment="1">
      <alignment horizontal="center" wrapText="1"/>
      <protection/>
    </xf>
    <xf numFmtId="49" fontId="3" fillId="0" borderId="20" xfId="136" applyNumberFormat="1" applyFont="1" applyBorder="1" applyAlignment="1">
      <alignment horizontal="center"/>
      <protection/>
    </xf>
    <xf numFmtId="49" fontId="18" fillId="0" borderId="0" xfId="136" applyNumberFormat="1" applyFont="1" applyBorder="1" applyAlignment="1">
      <alignment horizontal="left"/>
      <protection/>
    </xf>
    <xf numFmtId="49" fontId="3" fillId="0" borderId="20" xfId="136" applyNumberFormat="1" applyFont="1" applyFill="1" applyBorder="1" applyAlignment="1">
      <alignment horizontal="center" vertical="center" wrapText="1"/>
      <protection/>
    </xf>
    <xf numFmtId="49" fontId="20" fillId="0" borderId="20" xfId="136" applyNumberFormat="1" applyFont="1" applyFill="1" applyBorder="1" applyAlignment="1">
      <alignment horizontal="center" vertical="center" wrapText="1"/>
      <protection/>
    </xf>
    <xf numFmtId="49" fontId="76" fillId="4" borderId="21" xfId="138" applyNumberFormat="1" applyFont="1" applyFill="1" applyBorder="1" applyAlignment="1">
      <alignment horizontal="center" vertical="center" wrapText="1"/>
      <protection/>
    </xf>
    <xf numFmtId="49" fontId="76" fillId="4" borderId="39" xfId="138" applyNumberFormat="1" applyFont="1" applyFill="1" applyBorder="1" applyAlignment="1">
      <alignment horizontal="center" vertical="center" wrapText="1"/>
      <protection/>
    </xf>
    <xf numFmtId="49" fontId="76" fillId="4" borderId="23" xfId="138" applyNumberFormat="1" applyFont="1" applyFill="1" applyBorder="1" applyAlignment="1">
      <alignment horizontal="center" vertical="center" wrapText="1"/>
      <protection/>
    </xf>
    <xf numFmtId="49" fontId="0" fillId="0" borderId="0" xfId="138" applyNumberFormat="1" applyFont="1" applyAlignment="1">
      <alignment horizontal="left"/>
      <protection/>
    </xf>
    <xf numFmtId="49" fontId="84" fillId="0" borderId="26" xfId="138" applyNumberFormat="1" applyFont="1" applyBorder="1" applyAlignment="1">
      <alignment horizontal="center" vertical="center" wrapText="1"/>
      <protection/>
    </xf>
    <xf numFmtId="49" fontId="84" fillId="0" borderId="25" xfId="138" applyNumberFormat="1" applyFont="1" applyBorder="1" applyAlignment="1">
      <alignment horizontal="center" vertical="center" wrapText="1"/>
      <protection/>
    </xf>
    <xf numFmtId="49" fontId="31" fillId="0" borderId="0" xfId="138" applyNumberFormat="1" applyFont="1" applyBorder="1" applyAlignment="1">
      <alignment horizontal="center" wrapText="1"/>
      <protection/>
    </xf>
    <xf numFmtId="49" fontId="6" fillId="0" borderId="45" xfId="138" applyNumberFormat="1" applyFont="1" applyFill="1" applyBorder="1" applyAlignment="1">
      <alignment horizontal="center" vertical="center"/>
      <protection/>
    </xf>
    <xf numFmtId="49" fontId="6" fillId="0" borderId="20" xfId="138" applyNumberFormat="1" applyFont="1" applyFill="1" applyBorder="1" applyAlignment="1">
      <alignment horizontal="center" vertical="center" wrapText="1"/>
      <protection/>
    </xf>
    <xf numFmtId="49" fontId="6" fillId="0" borderId="21" xfId="138" applyNumberFormat="1" applyFont="1" applyFill="1" applyBorder="1" applyAlignment="1">
      <alignment horizontal="center" vertical="center" wrapText="1"/>
      <protection/>
    </xf>
    <xf numFmtId="49" fontId="6" fillId="0" borderId="39" xfId="138" applyNumberFormat="1" applyFont="1" applyFill="1" applyBorder="1" applyAlignment="1">
      <alignment horizontal="center" vertical="center" wrapText="1"/>
      <protection/>
    </xf>
    <xf numFmtId="49" fontId="6" fillId="0" borderId="23" xfId="138" applyNumberFormat="1" applyFont="1" applyFill="1" applyBorder="1" applyAlignment="1">
      <alignment horizontal="center" vertical="center" wrapText="1"/>
      <protection/>
    </xf>
    <xf numFmtId="49" fontId="13" fillId="0" borderId="0" xfId="138" applyNumberFormat="1" applyFont="1" applyAlignment="1">
      <alignment horizontal="center"/>
      <protection/>
    </xf>
    <xf numFmtId="49" fontId="31" fillId="0" borderId="0" xfId="138" applyNumberFormat="1" applyFont="1" applyBorder="1" applyAlignment="1">
      <alignment horizontal="center"/>
      <protection/>
    </xf>
    <xf numFmtId="49" fontId="86" fillId="3" borderId="26" xfId="138" applyNumberFormat="1" applyFont="1" applyFill="1" applyBorder="1" applyAlignment="1">
      <alignment horizontal="center" vertical="center" wrapText="1"/>
      <protection/>
    </xf>
    <xf numFmtId="49" fontId="86" fillId="3" borderId="25" xfId="138" applyNumberFormat="1" applyFont="1" applyFill="1" applyBorder="1" applyAlignment="1">
      <alignment horizontal="center" vertical="center" wrapText="1"/>
      <protection/>
    </xf>
    <xf numFmtId="49" fontId="28" fillId="0" borderId="0" xfId="138" applyNumberFormat="1" applyFont="1" applyAlignment="1">
      <alignment horizontal="center"/>
      <protection/>
    </xf>
    <xf numFmtId="0" fontId="25" fillId="47" borderId="0" xfId="138" applyFont="1" applyFill="1" applyBorder="1" applyAlignment="1">
      <alignment horizontal="center"/>
      <protection/>
    </xf>
    <xf numFmtId="49" fontId="31" fillId="0" borderId="0" xfId="138" applyNumberFormat="1" applyFont="1" applyAlignment="1">
      <alignment horizontal="center"/>
      <protection/>
    </xf>
    <xf numFmtId="49" fontId="25" fillId="0" borderId="0" xfId="138" applyNumberFormat="1" applyFont="1" applyBorder="1" applyAlignment="1">
      <alignment horizontal="center" wrapText="1"/>
      <protection/>
    </xf>
    <xf numFmtId="49" fontId="6" fillId="0" borderId="26" xfId="138" applyNumberFormat="1" applyFont="1" applyBorder="1" applyAlignment="1">
      <alignment horizontal="center" vertical="center" wrapText="1"/>
      <protection/>
    </xf>
    <xf numFmtId="49" fontId="6" fillId="0" borderId="25" xfId="138" applyNumberFormat="1" applyFont="1" applyBorder="1" applyAlignment="1">
      <alignment horizontal="center" vertical="center" wrapText="1"/>
      <protection/>
    </xf>
    <xf numFmtId="49" fontId="25" fillId="0" borderId="0" xfId="138" applyNumberFormat="1" applyFont="1" applyBorder="1" applyAlignment="1">
      <alignment horizontal="center"/>
      <protection/>
    </xf>
    <xf numFmtId="49" fontId="3" fillId="0" borderId="0" xfId="138" applyNumberFormat="1" applyFont="1" applyBorder="1" applyAlignment="1">
      <alignment horizontal="left"/>
      <protection/>
    </xf>
    <xf numFmtId="49" fontId="6" fillId="0" borderId="35" xfId="138" applyNumberFormat="1" applyFont="1" applyFill="1" applyBorder="1" applyAlignment="1">
      <alignment horizontal="center" vertical="center"/>
      <protection/>
    </xf>
    <xf numFmtId="49" fontId="6" fillId="0" borderId="36" xfId="138" applyNumberFormat="1" applyFont="1" applyFill="1" applyBorder="1" applyAlignment="1">
      <alignment horizontal="center" vertical="center"/>
      <protection/>
    </xf>
    <xf numFmtId="49" fontId="6" fillId="0" borderId="24" xfId="138" applyNumberFormat="1" applyFont="1" applyFill="1" applyBorder="1" applyAlignment="1">
      <alignment horizontal="center" vertical="center"/>
      <protection/>
    </xf>
    <xf numFmtId="49" fontId="6" fillId="0" borderId="44" xfId="138" applyNumberFormat="1" applyFont="1" applyFill="1" applyBorder="1" applyAlignment="1">
      <alignment horizontal="center" vertical="center"/>
      <protection/>
    </xf>
    <xf numFmtId="49" fontId="6" fillId="0" borderId="27" xfId="138" applyNumberFormat="1" applyFont="1" applyFill="1" applyBorder="1" applyAlignment="1">
      <alignment horizontal="center" vertical="center"/>
      <protection/>
    </xf>
    <xf numFmtId="49" fontId="6" fillId="0" borderId="37" xfId="138" applyNumberFormat="1" applyFont="1" applyFill="1" applyBorder="1" applyAlignment="1">
      <alignment horizontal="center" vertical="center"/>
      <protection/>
    </xf>
    <xf numFmtId="49" fontId="14" fillId="0" borderId="0" xfId="138" applyNumberFormat="1" applyFont="1" applyFill="1" applyAlignment="1">
      <alignment horizontal="center" wrapText="1"/>
      <protection/>
    </xf>
    <xf numFmtId="49" fontId="14" fillId="0" borderId="0" xfId="138" applyNumberFormat="1" applyFont="1" applyAlignment="1">
      <alignment horizontal="center"/>
      <protection/>
    </xf>
    <xf numFmtId="49" fontId="4" fillId="0" borderId="0" xfId="138" applyNumberFormat="1" applyFont="1" applyAlignment="1">
      <alignment horizontal="left"/>
      <protection/>
    </xf>
    <xf numFmtId="49" fontId="6" fillId="0" borderId="26" xfId="138" applyNumberFormat="1" applyFont="1" applyFill="1" applyBorder="1" applyAlignment="1">
      <alignment horizontal="center" vertical="center"/>
      <protection/>
    </xf>
    <xf numFmtId="49" fontId="3" fillId="0" borderId="0" xfId="138" applyNumberFormat="1" applyFont="1" applyFill="1" applyAlignment="1">
      <alignment horizontal="left"/>
      <protection/>
    </xf>
    <xf numFmtId="49" fontId="33" fillId="0" borderId="0" xfId="138" applyNumberFormat="1" applyFont="1" applyAlignment="1">
      <alignment horizontal="center"/>
      <protection/>
    </xf>
    <xf numFmtId="49" fontId="18" fillId="0" borderId="0" xfId="138" applyNumberFormat="1" applyFont="1" applyBorder="1" applyAlignment="1">
      <alignment horizontal="left"/>
      <protection/>
    </xf>
    <xf numFmtId="49" fontId="6" fillId="0" borderId="26" xfId="138" applyNumberFormat="1" applyFont="1" applyFill="1" applyBorder="1" applyAlignment="1">
      <alignment horizontal="center" vertical="center" wrapText="1"/>
      <protection/>
    </xf>
    <xf numFmtId="49" fontId="85" fillId="3" borderId="26" xfId="138" applyNumberFormat="1" applyFont="1" applyFill="1" applyBorder="1" applyAlignment="1">
      <alignment horizontal="center" vertical="center" wrapText="1"/>
      <protection/>
    </xf>
    <xf numFmtId="49" fontId="85" fillId="3" borderId="25" xfId="138" applyNumberFormat="1" applyFont="1" applyFill="1" applyBorder="1" applyAlignment="1">
      <alignment horizontal="center" vertical="center" wrapText="1"/>
      <protection/>
    </xf>
    <xf numFmtId="49" fontId="6" fillId="0" borderId="25" xfId="138" applyNumberFormat="1" applyFont="1" applyFill="1" applyBorder="1" applyAlignment="1">
      <alignment horizontal="center" vertical="center" wrapText="1"/>
      <protection/>
    </xf>
    <xf numFmtId="0" fontId="68" fillId="3" borderId="26" xfId="138" applyFont="1" applyFill="1" applyBorder="1" applyAlignment="1">
      <alignment horizontal="center" vertical="center" wrapText="1"/>
      <protection/>
    </xf>
    <xf numFmtId="0" fontId="68" fillId="3" borderId="25" xfId="138" applyFont="1" applyFill="1" applyBorder="1" applyAlignment="1">
      <alignment horizontal="center" vertical="center" wrapText="1"/>
      <protection/>
    </xf>
    <xf numFmtId="0" fontId="88" fillId="0" borderId="0" xfId="138" applyFont="1" applyAlignment="1">
      <alignment horizontal="center"/>
      <protection/>
    </xf>
    <xf numFmtId="0" fontId="6" fillId="0" borderId="26" xfId="138" applyFont="1" applyBorder="1" applyAlignment="1">
      <alignment horizontal="center" vertical="center" wrapText="1"/>
      <protection/>
    </xf>
    <xf numFmtId="0" fontId="6" fillId="0" borderId="25" xfId="138" applyFont="1" applyBorder="1" applyAlignment="1">
      <alignment horizontal="center" vertical="center" wrapText="1"/>
      <protection/>
    </xf>
    <xf numFmtId="0" fontId="6" fillId="0" borderId="20" xfId="138" applyFont="1" applyBorder="1" applyAlignment="1">
      <alignment horizontal="center" vertical="center" wrapText="1"/>
      <protection/>
    </xf>
    <xf numFmtId="0" fontId="6" fillId="0" borderId="21" xfId="138" applyFont="1" applyBorder="1" applyAlignment="1">
      <alignment horizontal="center" vertical="center" wrapText="1"/>
      <protection/>
    </xf>
    <xf numFmtId="0" fontId="6" fillId="0" borderId="39" xfId="138" applyFont="1" applyBorder="1" applyAlignment="1">
      <alignment horizontal="center" vertical="center" wrapText="1"/>
      <protection/>
    </xf>
    <xf numFmtId="0" fontId="6" fillId="0" borderId="23" xfId="138" applyFont="1" applyBorder="1" applyAlignment="1">
      <alignment horizontal="center" vertical="center" wrapText="1"/>
      <protection/>
    </xf>
    <xf numFmtId="0" fontId="21" fillId="0" borderId="26" xfId="138" applyFont="1" applyBorder="1" applyAlignment="1">
      <alignment horizontal="center" vertical="center" wrapText="1"/>
      <protection/>
    </xf>
    <xf numFmtId="0" fontId="21" fillId="0" borderId="25" xfId="138" applyFont="1" applyBorder="1" applyAlignment="1">
      <alignment horizontal="center" vertical="center" wrapText="1"/>
      <protection/>
    </xf>
    <xf numFmtId="49" fontId="6" fillId="0" borderId="19" xfId="138" applyNumberFormat="1" applyFont="1" applyFill="1" applyBorder="1" applyAlignment="1">
      <alignment horizontal="center" vertical="center"/>
      <protection/>
    </xf>
    <xf numFmtId="49" fontId="6" fillId="0" borderId="0" xfId="138" applyNumberFormat="1" applyFont="1" applyFill="1" applyBorder="1" applyAlignment="1">
      <alignment horizontal="center" vertical="center"/>
      <protection/>
    </xf>
    <xf numFmtId="49" fontId="6" fillId="0" borderId="22" xfId="138" applyNumberFormat="1" applyFont="1" applyFill="1" applyBorder="1" applyAlignment="1">
      <alignment horizontal="center" vertical="center"/>
      <protection/>
    </xf>
    <xf numFmtId="0" fontId="13" fillId="0" borderId="22" xfId="138" applyFont="1" applyBorder="1" applyAlignment="1">
      <alignment horizontal="left"/>
      <protection/>
    </xf>
    <xf numFmtId="0" fontId="6" fillId="0" borderId="26" xfId="138" applyFont="1" applyBorder="1" applyAlignment="1">
      <alignment horizontal="center" vertical="center"/>
      <protection/>
    </xf>
    <xf numFmtId="0" fontId="6" fillId="0" borderId="45" xfId="138" applyFont="1" applyBorder="1" applyAlignment="1">
      <alignment horizontal="center" vertical="center"/>
      <protection/>
    </xf>
    <xf numFmtId="0" fontId="6" fillId="0" borderId="25" xfId="138" applyFont="1" applyBorder="1" applyAlignment="1">
      <alignment horizontal="center" vertical="center"/>
      <protection/>
    </xf>
    <xf numFmtId="0" fontId="31" fillId="0" borderId="0" xfId="138" applyNumberFormat="1" applyFont="1" applyBorder="1" applyAlignment="1">
      <alignment horizontal="center"/>
      <protection/>
    </xf>
    <xf numFmtId="0" fontId="31" fillId="0" borderId="0" xfId="138" applyFont="1" applyBorder="1" applyAlignment="1">
      <alignment horizontal="center" wrapText="1"/>
      <protection/>
    </xf>
    <xf numFmtId="0" fontId="25" fillId="0" borderId="0" xfId="138" applyFont="1" applyBorder="1" applyAlignment="1">
      <alignment horizontal="center" wrapText="1"/>
      <protection/>
    </xf>
    <xf numFmtId="0" fontId="67" fillId="3" borderId="26" xfId="138" applyFont="1" applyFill="1" applyBorder="1" applyAlignment="1">
      <alignment horizontal="center" vertical="center" wrapText="1"/>
      <protection/>
    </xf>
    <xf numFmtId="0" fontId="67" fillId="3" borderId="25" xfId="138" applyFont="1" applyFill="1" applyBorder="1" applyAlignment="1">
      <alignment horizontal="center" vertical="center" wrapText="1"/>
      <protection/>
    </xf>
    <xf numFmtId="0" fontId="25" fillId="0" borderId="0" xfId="138" applyNumberFormat="1" applyFont="1" applyBorder="1" applyAlignment="1">
      <alignment horizontal="center"/>
      <protection/>
    </xf>
    <xf numFmtId="0" fontId="3" fillId="0" borderId="0" xfId="138" applyNumberFormat="1" applyFont="1" applyAlignment="1">
      <alignment horizontal="left"/>
      <protection/>
    </xf>
    <xf numFmtId="0" fontId="0" fillId="0" borderId="0" xfId="138" applyFont="1" applyAlignment="1">
      <alignment horizontal="left"/>
      <protection/>
    </xf>
    <xf numFmtId="0" fontId="0" fillId="0" borderId="0" xfId="138" applyFont="1" applyBorder="1" applyAlignment="1">
      <alignment/>
      <protection/>
    </xf>
    <xf numFmtId="0" fontId="14" fillId="0" borderId="0" xfId="138" applyFont="1" applyAlignment="1">
      <alignment horizontal="center" wrapText="1"/>
      <protection/>
    </xf>
    <xf numFmtId="0" fontId="13" fillId="0" borderId="0" xfId="138" applyFont="1" applyBorder="1" applyAlignment="1">
      <alignment horizontal="center"/>
      <protection/>
    </xf>
    <xf numFmtId="3" fontId="0" fillId="47" borderId="0" xfId="138" applyNumberFormat="1" applyFont="1" applyFill="1" applyBorder="1" applyAlignment="1">
      <alignment horizontal="left"/>
      <protection/>
    </xf>
    <xf numFmtId="0" fontId="3" fillId="0" borderId="0" xfId="138" applyFont="1" applyBorder="1" applyAlignment="1">
      <alignment horizontal="left"/>
      <protection/>
    </xf>
    <xf numFmtId="0" fontId="0" fillId="0" borderId="0" xfId="138" applyFont="1" applyBorder="1" applyAlignment="1">
      <alignment horizontal="left"/>
      <protection/>
    </xf>
    <xf numFmtId="0" fontId="12" fillId="0" borderId="20" xfId="138" applyFont="1" applyBorder="1" applyAlignment="1">
      <alignment horizontal="center" vertical="center" wrapText="1"/>
      <protection/>
    </xf>
    <xf numFmtId="0" fontId="14" fillId="0" borderId="0" xfId="138" applyFont="1" applyAlignment="1">
      <alignment horizontal="center"/>
      <protection/>
    </xf>
    <xf numFmtId="0" fontId="6" fillId="0" borderId="20" xfId="138" applyFont="1" applyFill="1" applyBorder="1" applyAlignment="1">
      <alignment horizontal="center" vertical="center" wrapText="1"/>
      <protection/>
    </xf>
    <xf numFmtId="0" fontId="33" fillId="0" borderId="0" xfId="138" applyFont="1" applyAlignment="1">
      <alignment horizontal="center"/>
      <protection/>
    </xf>
    <xf numFmtId="0" fontId="6" fillId="0" borderId="35" xfId="138" applyFont="1" applyBorder="1" applyAlignment="1">
      <alignment horizontal="center" vertical="center" wrapText="1"/>
      <protection/>
    </xf>
    <xf numFmtId="0" fontId="6" fillId="0" borderId="19" xfId="138" applyFont="1" applyBorder="1" applyAlignment="1">
      <alignment horizontal="center" vertical="center" wrapText="1"/>
      <protection/>
    </xf>
    <xf numFmtId="0" fontId="6" fillId="0" borderId="36" xfId="138" applyFont="1" applyBorder="1" applyAlignment="1">
      <alignment horizontal="center" vertical="center" wrapText="1"/>
      <protection/>
    </xf>
    <xf numFmtId="0" fontId="6" fillId="0" borderId="24" xfId="138" applyFont="1" applyBorder="1" applyAlignment="1">
      <alignment horizontal="center" vertical="center" wrapText="1"/>
      <protection/>
    </xf>
    <xf numFmtId="0" fontId="6" fillId="0" borderId="0" xfId="138" applyFont="1" applyBorder="1" applyAlignment="1">
      <alignment horizontal="center" vertical="center" wrapText="1"/>
      <protection/>
    </xf>
    <xf numFmtId="0" fontId="6" fillId="0" borderId="44" xfId="138" applyFont="1" applyBorder="1" applyAlignment="1">
      <alignment horizontal="center" vertical="center" wrapText="1"/>
      <protection/>
    </xf>
    <xf numFmtId="0" fontId="6" fillId="0" borderId="20" xfId="138" applyFont="1" applyBorder="1" applyAlignment="1">
      <alignment horizontal="center" vertical="center"/>
      <protection/>
    </xf>
    <xf numFmtId="49" fontId="19" fillId="0" borderId="22" xfId="138" applyNumberFormat="1" applyFont="1" applyBorder="1" applyAlignment="1">
      <alignment horizontal="center"/>
      <protection/>
    </xf>
    <xf numFmtId="49" fontId="74" fillId="0" borderId="20" xfId="138" applyNumberFormat="1" applyFont="1" applyBorder="1" applyAlignment="1">
      <alignment horizontal="center" vertical="center" wrapText="1"/>
      <protection/>
    </xf>
    <xf numFmtId="49" fontId="12" fillId="0" borderId="20" xfId="138" applyNumberFormat="1" applyFont="1" applyBorder="1" applyAlignment="1">
      <alignment horizontal="center" vertical="center" wrapText="1"/>
      <protection/>
    </xf>
    <xf numFmtId="49" fontId="3" fillId="0" borderId="0" xfId="138" applyNumberFormat="1" applyFont="1" applyAlignment="1">
      <alignment horizontal="left"/>
      <protection/>
    </xf>
    <xf numFmtId="49" fontId="5" fillId="0" borderId="0" xfId="138" applyNumberFormat="1" applyFont="1" applyBorder="1" applyAlignment="1">
      <alignment horizontal="left" wrapText="1"/>
      <protection/>
    </xf>
    <xf numFmtId="49" fontId="5" fillId="0" borderId="0" xfId="138" applyNumberFormat="1" applyFont="1" applyBorder="1" applyAlignment="1">
      <alignment horizontal="left"/>
      <protection/>
    </xf>
    <xf numFmtId="49" fontId="14" fillId="0" borderId="0" xfId="138" applyNumberFormat="1" applyFont="1" applyAlignment="1">
      <alignment horizontal="center" wrapText="1"/>
      <protection/>
    </xf>
    <xf numFmtId="49" fontId="0" fillId="47" borderId="0" xfId="138" applyNumberFormat="1" applyFont="1" applyFill="1" applyBorder="1" applyAlignment="1">
      <alignment horizontal="left" vertical="top" wrapText="1"/>
      <protection/>
    </xf>
    <xf numFmtId="49" fontId="3" fillId="47" borderId="0" xfId="138" applyNumberFormat="1" applyFont="1" applyFill="1" applyBorder="1" applyAlignment="1">
      <alignment horizontal="left" vertical="top" wrapText="1"/>
      <protection/>
    </xf>
    <xf numFmtId="49" fontId="0" fillId="0" borderId="0" xfId="138" applyNumberFormat="1" applyFont="1" applyAlignment="1">
      <alignment horizontal="justify" vertical="top"/>
      <protection/>
    </xf>
    <xf numFmtId="49" fontId="0" fillId="0" borderId="0" xfId="138" applyNumberFormat="1" applyFont="1" applyBorder="1" applyAlignment="1">
      <alignment horizontal="justify" vertical="top" wrapText="1"/>
      <protection/>
    </xf>
    <xf numFmtId="49" fontId="0" fillId="0" borderId="0" xfId="138" applyNumberFormat="1" applyFont="1" applyBorder="1" applyAlignment="1">
      <alignment horizontal="justify" vertical="top"/>
      <protection/>
    </xf>
    <xf numFmtId="49" fontId="18" fillId="0" borderId="0" xfId="138" applyNumberFormat="1" applyFont="1" applyAlignment="1">
      <alignment horizontal="center" wrapText="1"/>
      <protection/>
    </xf>
    <xf numFmtId="49" fontId="79" fillId="0" borderId="0" xfId="138" applyNumberFormat="1" applyFont="1" applyAlignment="1">
      <alignment horizontal="center"/>
      <protection/>
    </xf>
    <xf numFmtId="49" fontId="6" fillId="0" borderId="20" xfId="138" applyNumberFormat="1" applyFont="1" applyFill="1" applyBorder="1" applyAlignment="1">
      <alignment horizontal="center" vertical="center"/>
      <protection/>
    </xf>
    <xf numFmtId="49" fontId="77" fillId="3" borderId="26" xfId="138" applyNumberFormat="1" applyFont="1" applyFill="1" applyBorder="1" applyAlignment="1">
      <alignment horizontal="center" vertical="center" wrapText="1"/>
      <protection/>
    </xf>
    <xf numFmtId="49" fontId="77" fillId="3" borderId="25" xfId="138" applyNumberFormat="1" applyFont="1" applyFill="1" applyBorder="1" applyAlignment="1">
      <alignment horizontal="center" vertical="center" wrapText="1"/>
      <protection/>
    </xf>
    <xf numFmtId="49" fontId="75" fillId="3" borderId="26" xfId="138" applyNumberFormat="1" applyFont="1" applyFill="1" applyBorder="1" applyAlignment="1">
      <alignment horizontal="center" vertical="center" wrapText="1"/>
      <protection/>
    </xf>
    <xf numFmtId="49" fontId="75" fillId="3" borderId="25" xfId="138" applyNumberFormat="1" applyFont="1" applyFill="1" applyBorder="1" applyAlignment="1">
      <alignment horizontal="center" vertical="center" wrapText="1"/>
      <protection/>
    </xf>
    <xf numFmtId="49" fontId="6" fillId="0" borderId="21" xfId="138" applyNumberFormat="1" applyFont="1" applyBorder="1" applyAlignment="1">
      <alignment horizontal="center" vertical="center" wrapText="1"/>
      <protection/>
    </xf>
    <xf numFmtId="49" fontId="6" fillId="0" borderId="39" xfId="138" applyNumberFormat="1" applyFont="1" applyBorder="1" applyAlignment="1">
      <alignment horizontal="center" vertical="center" wrapText="1"/>
      <protection/>
    </xf>
    <xf numFmtId="49" fontId="6" fillId="0" borderId="23" xfId="138" applyNumberFormat="1" applyFont="1" applyBorder="1" applyAlignment="1">
      <alignment horizontal="center" vertical="center" wrapText="1"/>
      <protection/>
    </xf>
    <xf numFmtId="49" fontId="31" fillId="0" borderId="0" xfId="138" applyNumberFormat="1" applyFont="1" applyBorder="1" applyAlignment="1">
      <alignment horizontal="left" wrapText="1"/>
      <protection/>
    </xf>
    <xf numFmtId="49" fontId="18" fillId="0" borderId="22" xfId="138" applyNumberFormat="1" applyFont="1" applyBorder="1" applyAlignment="1">
      <alignment horizontal="left"/>
      <protection/>
    </xf>
    <xf numFmtId="49" fontId="6" fillId="0" borderId="45" xfId="138" applyNumberFormat="1" applyFont="1" applyBorder="1" applyAlignment="1">
      <alignment horizontal="center" vertical="center" wrapText="1"/>
      <protection/>
    </xf>
    <xf numFmtId="49" fontId="19" fillId="0" borderId="0" xfId="138" applyNumberFormat="1" applyFont="1" applyAlignment="1">
      <alignment horizontal="center"/>
      <protection/>
    </xf>
    <xf numFmtId="49" fontId="7" fillId="0" borderId="0" xfId="138" applyNumberFormat="1" applyFont="1" applyAlignment="1">
      <alignment horizontal="left"/>
      <protection/>
    </xf>
    <xf numFmtId="49" fontId="13" fillId="0" borderId="0" xfId="138" applyNumberFormat="1" applyFont="1" applyBorder="1" applyAlignment="1">
      <alignment horizontal="left"/>
      <protection/>
    </xf>
    <xf numFmtId="49" fontId="7" fillId="0" borderId="26" xfId="138" applyNumberFormat="1" applyFont="1" applyBorder="1" applyAlignment="1">
      <alignment horizontal="center" vertical="center" wrapText="1"/>
      <protection/>
    </xf>
    <xf numFmtId="49" fontId="7" fillId="0" borderId="25" xfId="138" applyNumberFormat="1" applyFont="1" applyBorder="1" applyAlignment="1">
      <alignment horizontal="center" vertical="center" wrapText="1"/>
      <protection/>
    </xf>
    <xf numFmtId="49" fontId="4" fillId="0" borderId="0" xfId="138" applyNumberFormat="1" applyFont="1" applyAlignment="1">
      <alignment/>
      <protection/>
    </xf>
    <xf numFmtId="49" fontId="0" fillId="0" borderId="0" xfId="138" applyNumberFormat="1" applyFont="1" applyBorder="1" applyAlignment="1">
      <alignment horizontal="left"/>
      <protection/>
    </xf>
    <xf numFmtId="49" fontId="19" fillId="0" borderId="26" xfId="138" applyNumberFormat="1" applyFont="1" applyBorder="1" applyAlignment="1">
      <alignment horizontal="center" vertical="center" wrapText="1"/>
      <protection/>
    </xf>
    <xf numFmtId="49" fontId="19" fillId="0" borderId="25" xfId="138" applyNumberFormat="1" applyFont="1" applyBorder="1" applyAlignment="1">
      <alignment horizontal="center" vertical="center" wrapText="1"/>
      <protection/>
    </xf>
    <xf numFmtId="49" fontId="90" fillId="3" borderId="26" xfId="138" applyNumberFormat="1" applyFont="1" applyFill="1" applyBorder="1" applyAlignment="1">
      <alignment horizontal="center" vertical="center" wrapText="1"/>
      <protection/>
    </xf>
    <xf numFmtId="49" fontId="90" fillId="3" borderId="25" xfId="138" applyNumberFormat="1" applyFont="1" applyFill="1" applyBorder="1" applyAlignment="1">
      <alignment horizontal="center" vertical="center" wrapText="1"/>
      <protection/>
    </xf>
    <xf numFmtId="49" fontId="89" fillId="3" borderId="26" xfId="138" applyNumberFormat="1" applyFont="1" applyFill="1" applyBorder="1" applyAlignment="1">
      <alignment horizontal="center" vertical="center" wrapText="1"/>
      <protection/>
    </xf>
    <xf numFmtId="49" fontId="89" fillId="3" borderId="25" xfId="138" applyNumberFormat="1" applyFont="1" applyFill="1" applyBorder="1" applyAlignment="1">
      <alignment horizontal="center" vertical="center" wrapText="1"/>
      <protection/>
    </xf>
    <xf numFmtId="49" fontId="6" fillId="0" borderId="45" xfId="138" applyNumberFormat="1" applyFont="1" applyFill="1" applyBorder="1" applyAlignment="1">
      <alignment horizontal="center" vertical="center" wrapText="1"/>
      <protection/>
    </xf>
    <xf numFmtId="49" fontId="18" fillId="0" borderId="0" xfId="138" applyNumberFormat="1" applyFont="1" applyFill="1" applyBorder="1" applyAlignment="1">
      <alignment horizontal="left"/>
      <protection/>
    </xf>
    <xf numFmtId="49" fontId="6" fillId="0" borderId="27" xfId="138" applyNumberFormat="1" applyFont="1" applyFill="1" applyBorder="1" applyAlignment="1">
      <alignment horizontal="center" vertical="center" wrapText="1"/>
      <protection/>
    </xf>
    <xf numFmtId="49" fontId="6" fillId="0" borderId="37" xfId="138" applyNumberFormat="1" applyFont="1" applyFill="1" applyBorder="1" applyAlignment="1">
      <alignment horizontal="center" vertical="center" wrapText="1"/>
      <protection/>
    </xf>
    <xf numFmtId="49" fontId="28" fillId="0" borderId="0" xfId="138" applyNumberFormat="1" applyFont="1" applyAlignment="1">
      <alignment horizontal="center"/>
      <protection/>
    </xf>
    <xf numFmtId="49" fontId="0" fillId="0" borderId="0" xfId="138" applyNumberFormat="1" applyFont="1" applyFill="1" applyAlignment="1">
      <alignment horizontal="left"/>
      <protection/>
    </xf>
    <xf numFmtId="49" fontId="19" fillId="0" borderId="26" xfId="138" applyNumberFormat="1" applyFont="1" applyFill="1" applyBorder="1" applyAlignment="1">
      <alignment horizontal="center" vertical="center"/>
      <protection/>
    </xf>
    <xf numFmtId="49" fontId="19" fillId="0" borderId="25" xfId="138" applyNumberFormat="1" applyFont="1" applyFill="1" applyBorder="1" applyAlignment="1">
      <alignment horizontal="center" vertical="center"/>
      <protection/>
    </xf>
    <xf numFmtId="49" fontId="13" fillId="0" borderId="22" xfId="138" applyNumberFormat="1" applyFont="1" applyFill="1" applyBorder="1" applyAlignment="1">
      <alignment horizontal="center" vertical="center"/>
      <protection/>
    </xf>
    <xf numFmtId="49" fontId="6" fillId="0" borderId="35" xfId="138" applyNumberFormat="1" applyFont="1" applyFill="1" applyBorder="1" applyAlignment="1">
      <alignment horizontal="center" vertical="center" wrapText="1"/>
      <protection/>
    </xf>
    <xf numFmtId="49" fontId="6" fillId="0" borderId="36" xfId="138" applyNumberFormat="1" applyFont="1" applyFill="1" applyBorder="1" applyAlignment="1">
      <alignment horizontal="center" vertical="center" wrapText="1"/>
      <protection/>
    </xf>
    <xf numFmtId="49" fontId="6" fillId="0" borderId="24" xfId="138" applyNumberFormat="1" applyFont="1" applyFill="1" applyBorder="1" applyAlignment="1">
      <alignment horizontal="center" vertical="center" wrapText="1"/>
      <protection/>
    </xf>
    <xf numFmtId="49" fontId="6" fillId="0" borderId="44" xfId="138" applyNumberFormat="1" applyFont="1" applyFill="1" applyBorder="1" applyAlignment="1">
      <alignment horizontal="center" vertical="center" wrapText="1"/>
      <protection/>
    </xf>
    <xf numFmtId="49" fontId="89" fillId="3" borderId="26" xfId="138" applyNumberFormat="1" applyFont="1" applyFill="1" applyBorder="1" applyAlignment="1">
      <alignment horizontal="center" vertical="center"/>
      <protection/>
    </xf>
    <xf numFmtId="49" fontId="89" fillId="3" borderId="25" xfId="138" applyNumberFormat="1" applyFont="1" applyFill="1" applyBorder="1" applyAlignment="1">
      <alignment horizontal="center" vertical="center"/>
      <protection/>
    </xf>
    <xf numFmtId="49" fontId="6" fillId="47" borderId="26" xfId="138" applyNumberFormat="1" applyFont="1" applyFill="1" applyBorder="1" applyAlignment="1">
      <alignment horizontal="center" vertical="center"/>
      <protection/>
    </xf>
    <xf numFmtId="49" fontId="6" fillId="47" borderId="25" xfId="138" applyNumberFormat="1" applyFont="1" applyFill="1" applyBorder="1" applyAlignment="1">
      <alignment horizontal="center" vertical="center"/>
      <protection/>
    </xf>
    <xf numFmtId="49" fontId="90" fillId="3" borderId="26" xfId="138" applyNumberFormat="1" applyFont="1" applyFill="1" applyBorder="1" applyAlignment="1">
      <alignment horizontal="center" vertical="center"/>
      <protection/>
    </xf>
    <xf numFmtId="49" fontId="90" fillId="3" borderId="25" xfId="138" applyNumberFormat="1" applyFont="1" applyFill="1" applyBorder="1" applyAlignment="1">
      <alignment horizontal="center" vertical="center"/>
      <protection/>
    </xf>
    <xf numFmtId="0" fontId="82" fillId="0" borderId="45" xfId="138" applyFont="1" applyFill="1" applyBorder="1" applyAlignment="1">
      <alignment horizontal="center" vertical="center" wrapText="1"/>
      <protection/>
    </xf>
    <xf numFmtId="0" fontId="82" fillId="0" borderId="25" xfId="138" applyFont="1" applyFill="1" applyBorder="1" applyAlignment="1">
      <alignment horizontal="center" vertical="center" wrapText="1"/>
      <protection/>
    </xf>
    <xf numFmtId="0" fontId="25" fillId="0" borderId="0" xfId="138" applyFont="1" applyAlignment="1">
      <alignment horizontal="center"/>
      <protection/>
    </xf>
    <xf numFmtId="0" fontId="7" fillId="0" borderId="20" xfId="138" applyFont="1" applyFill="1" applyBorder="1" applyAlignment="1">
      <alignment horizontal="center" vertical="center" wrapText="1"/>
      <protection/>
    </xf>
    <xf numFmtId="0" fontId="28" fillId="47" borderId="0" xfId="138" applyFont="1" applyFill="1" applyBorder="1" applyAlignment="1">
      <alignment horizontal="center"/>
      <protection/>
    </xf>
    <xf numFmtId="49" fontId="7" fillId="0" borderId="35" xfId="138" applyNumberFormat="1" applyFont="1" applyFill="1" applyBorder="1" applyAlignment="1">
      <alignment horizontal="center" vertical="center"/>
      <protection/>
    </xf>
    <xf numFmtId="49" fontId="7" fillId="0" borderId="36" xfId="138" applyNumberFormat="1" applyFont="1" applyFill="1" applyBorder="1" applyAlignment="1">
      <alignment horizontal="center" vertical="center"/>
      <protection/>
    </xf>
    <xf numFmtId="49" fontId="7" fillId="0" borderId="24" xfId="138" applyNumberFormat="1" applyFont="1" applyFill="1" applyBorder="1" applyAlignment="1">
      <alignment horizontal="center" vertical="center"/>
      <protection/>
    </xf>
    <xf numFmtId="49" fontId="7" fillId="0" borderId="44" xfId="138" applyNumberFormat="1" applyFont="1" applyFill="1" applyBorder="1" applyAlignment="1">
      <alignment horizontal="center" vertical="center"/>
      <protection/>
    </xf>
    <xf numFmtId="49" fontId="7" fillId="0" borderId="27" xfId="138" applyNumberFormat="1" applyFont="1" applyFill="1" applyBorder="1" applyAlignment="1">
      <alignment horizontal="center" vertical="center"/>
      <protection/>
    </xf>
    <xf numFmtId="49" fontId="7" fillId="0" borderId="37" xfId="138" applyNumberFormat="1" applyFont="1" applyFill="1" applyBorder="1" applyAlignment="1">
      <alignment horizontal="center" vertical="center"/>
      <protection/>
    </xf>
    <xf numFmtId="0" fontId="18" fillId="0" borderId="0" xfId="138" applyFont="1" applyBorder="1" applyAlignment="1">
      <alignment horizontal="left"/>
      <protection/>
    </xf>
    <xf numFmtId="0" fontId="13" fillId="0" borderId="0" xfId="138" applyFont="1" applyAlignment="1">
      <alignment horizontal="center"/>
      <protection/>
    </xf>
    <xf numFmtId="49" fontId="31" fillId="0" borderId="0" xfId="138" applyNumberFormat="1" applyFont="1" applyBorder="1" applyAlignment="1">
      <alignment horizontal="justify" vertical="justify" wrapText="1"/>
      <protection/>
    </xf>
    <xf numFmtId="0" fontId="14" fillId="0" borderId="0" xfId="138" applyNumberFormat="1" applyFont="1" applyAlignment="1">
      <alignment horizontal="center"/>
      <protection/>
    </xf>
    <xf numFmtId="0" fontId="33" fillId="0" borderId="0" xfId="138" applyNumberFormat="1" applyFont="1" applyAlignment="1">
      <alignment horizontal="center"/>
      <protection/>
    </xf>
    <xf numFmtId="0" fontId="23" fillId="0" borderId="0" xfId="138" applyNumberFormat="1" applyFont="1" applyAlignment="1">
      <alignment horizontal="center"/>
      <protection/>
    </xf>
    <xf numFmtId="49" fontId="25" fillId="47" borderId="46" xfId="0" applyNumberFormat="1" applyFont="1" applyFill="1" applyBorder="1" applyAlignment="1">
      <alignment horizontal="center" vertical="center"/>
    </xf>
    <xf numFmtId="49" fontId="25" fillId="47" borderId="47" xfId="0" applyNumberFormat="1" applyFont="1" applyFill="1" applyBorder="1" applyAlignment="1">
      <alignment horizontal="center" vertical="center"/>
    </xf>
    <xf numFmtId="49" fontId="100" fillId="47" borderId="26" xfId="0" applyNumberFormat="1" applyFont="1" applyFill="1" applyBorder="1" applyAlignment="1">
      <alignment horizontal="left"/>
    </xf>
    <xf numFmtId="49" fontId="100" fillId="47" borderId="45" xfId="0" applyNumberFormat="1" applyFont="1" applyFill="1" applyBorder="1" applyAlignment="1">
      <alignment horizontal="left"/>
    </xf>
    <xf numFmtId="49" fontId="100" fillId="47" borderId="25" xfId="0" applyNumberFormat="1" applyFont="1" applyFill="1" applyBorder="1" applyAlignment="1">
      <alignment horizontal="left"/>
    </xf>
    <xf numFmtId="0" fontId="0" fillId="54"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49" fontId="14" fillId="0" borderId="0" xfId="0" applyNumberFormat="1" applyFont="1" applyFill="1" applyAlignment="1">
      <alignment horizontal="center"/>
    </xf>
    <xf numFmtId="49" fontId="14" fillId="0" borderId="0" xfId="0" applyNumberFormat="1" applyFont="1" applyFill="1" applyAlignment="1">
      <alignment horizontal="center" wrapText="1"/>
    </xf>
    <xf numFmtId="0" fontId="33" fillId="0" borderId="0" xfId="0" applyNumberFormat="1" applyFont="1" applyFill="1" applyAlignment="1">
      <alignment horizontal="center"/>
    </xf>
    <xf numFmtId="49" fontId="7" fillId="0" borderId="20" xfId="0" applyNumberFormat="1" applyFont="1" applyFill="1" applyBorder="1" applyAlignment="1">
      <alignment horizontal="center" vertical="center" wrapText="1"/>
    </xf>
    <xf numFmtId="1" fontId="7" fillId="0" borderId="20" xfId="0" applyNumberFormat="1" applyFont="1" applyFill="1" applyBorder="1" applyAlignment="1">
      <alignment horizontal="center" vertical="center"/>
    </xf>
    <xf numFmtId="49" fontId="7" fillId="0" borderId="20" xfId="0" applyNumberFormat="1" applyFont="1" applyFill="1" applyBorder="1" applyAlignment="1" applyProtection="1">
      <alignment horizontal="center" vertical="center" wrapText="1"/>
      <protection/>
    </xf>
    <xf numFmtId="49" fontId="4" fillId="0" borderId="0" xfId="0" applyNumberFormat="1" applyFont="1" applyFill="1" applyAlignment="1">
      <alignment horizontal="left"/>
    </xf>
    <xf numFmtId="0" fontId="6" fillId="0" borderId="0" xfId="0" applyNumberFormat="1" applyFont="1" applyFill="1" applyBorder="1" applyAlignment="1">
      <alignment horizontal="left" wrapText="1"/>
    </xf>
    <xf numFmtId="0" fontId="28" fillId="0" borderId="0" xfId="0" applyNumberFormat="1" applyFont="1" applyFill="1" applyAlignment="1">
      <alignment horizontal="center"/>
    </xf>
    <xf numFmtId="0" fontId="28" fillId="0" borderId="0" xfId="0" applyNumberFormat="1" applyFont="1" applyFill="1" applyAlignment="1">
      <alignment horizontal="left"/>
    </xf>
    <xf numFmtId="0" fontId="28" fillId="0" borderId="0" xfId="0" applyNumberFormat="1" applyFont="1" applyFill="1" applyAlignment="1">
      <alignment horizontal="center" wrapText="1"/>
    </xf>
    <xf numFmtId="0" fontId="28" fillId="0" borderId="0" xfId="0" applyNumberFormat="1" applyFont="1" applyFill="1" applyBorder="1" applyAlignment="1">
      <alignment horizontal="center" vertical="center"/>
    </xf>
    <xf numFmtId="0" fontId="25" fillId="0" borderId="0" xfId="0" applyNumberFormat="1" applyFont="1" applyFill="1" applyBorder="1" applyAlignment="1">
      <alignment horizontal="center" vertical="center"/>
    </xf>
    <xf numFmtId="0" fontId="31" fillId="0" borderId="0" xfId="0" applyNumberFormat="1" applyFont="1" applyFill="1" applyBorder="1" applyAlignment="1">
      <alignment horizontal="center" wrapText="1"/>
    </xf>
    <xf numFmtId="49" fontId="7" fillId="0" borderId="0" xfId="0" applyNumberFormat="1" applyFont="1" applyFill="1" applyBorder="1" applyAlignment="1">
      <alignment horizontal="left" wrapText="1"/>
    </xf>
    <xf numFmtId="0" fontId="7" fillId="0" borderId="20" xfId="0" applyNumberFormat="1" applyFont="1" applyFill="1" applyBorder="1" applyAlignment="1">
      <alignment horizontal="center" vertical="center" wrapText="1"/>
    </xf>
    <xf numFmtId="0" fontId="25" fillId="0" borderId="0" xfId="0" applyNumberFormat="1" applyFont="1" applyFill="1" applyAlignment="1">
      <alignment horizontal="center"/>
    </xf>
    <xf numFmtId="49" fontId="4" fillId="0" borderId="20" xfId="0" applyNumberFormat="1" applyFont="1" applyFill="1" applyBorder="1" applyAlignment="1" applyProtection="1">
      <alignment horizontal="center" vertical="center" wrapText="1"/>
      <protection/>
    </xf>
    <xf numFmtId="49" fontId="16" fillId="0" borderId="48" xfId="0" applyNumberFormat="1" applyFont="1" applyFill="1" applyBorder="1" applyAlignment="1" applyProtection="1">
      <alignment horizontal="center" vertical="center" wrapText="1"/>
      <protection/>
    </xf>
    <xf numFmtId="49" fontId="16" fillId="0" borderId="20" xfId="0" applyNumberFormat="1" applyFont="1" applyFill="1" applyBorder="1" applyAlignment="1" applyProtection="1">
      <alignment horizontal="center" vertical="center" wrapText="1"/>
      <protection/>
    </xf>
    <xf numFmtId="0" fontId="25" fillId="0" borderId="0" xfId="0" applyNumberFormat="1" applyFont="1" applyFill="1" applyBorder="1" applyAlignment="1">
      <alignment horizontal="center" wrapText="1"/>
    </xf>
    <xf numFmtId="49" fontId="3" fillId="50" borderId="26" xfId="0" applyNumberFormat="1" applyFont="1" applyFill="1" applyBorder="1" applyAlignment="1" applyProtection="1">
      <alignment horizontal="center" vertical="center" wrapText="1"/>
      <protection/>
    </xf>
    <xf numFmtId="49" fontId="3" fillId="50" borderId="25" xfId="0" applyNumberFormat="1" applyFont="1" applyFill="1" applyBorder="1" applyAlignment="1" applyProtection="1">
      <alignment horizontal="center" vertical="center" wrapText="1"/>
      <protection/>
    </xf>
    <xf numFmtId="49" fontId="0" fillId="0" borderId="0" xfId="0" applyNumberFormat="1" applyFont="1" applyFill="1" applyAlignment="1">
      <alignment horizontal="left"/>
    </xf>
    <xf numFmtId="0" fontId="0" fillId="0" borderId="0" xfId="0" applyNumberFormat="1" applyFont="1" applyFill="1" applyAlignment="1">
      <alignment horizontal="center"/>
    </xf>
    <xf numFmtId="49" fontId="25" fillId="0" borderId="0" xfId="0" applyNumberFormat="1" applyFont="1" applyFill="1" applyAlignment="1">
      <alignment horizontal="center"/>
    </xf>
    <xf numFmtId="49" fontId="25" fillId="0" borderId="0" xfId="0" applyNumberFormat="1" applyFont="1" applyFill="1" applyBorder="1" applyAlignment="1">
      <alignment horizontal="center"/>
    </xf>
    <xf numFmtId="0" fontId="4" fillId="0" borderId="0" xfId="0" applyNumberFormat="1" applyFont="1" applyFill="1" applyAlignment="1">
      <alignment horizontal="left"/>
    </xf>
    <xf numFmtId="0" fontId="7" fillId="0" borderId="49" xfId="0" applyNumberFormat="1" applyFont="1" applyFill="1" applyBorder="1" applyAlignment="1">
      <alignment horizontal="center" vertical="center" wrapText="1"/>
    </xf>
    <xf numFmtId="0" fontId="7" fillId="0" borderId="50" xfId="0" applyNumberFormat="1" applyFont="1" applyFill="1" applyBorder="1" applyAlignment="1">
      <alignment horizontal="center" vertical="center" wrapText="1"/>
    </xf>
    <xf numFmtId="0" fontId="7" fillId="0" borderId="48" xfId="0" applyNumberFormat="1" applyFont="1" applyFill="1" applyBorder="1" applyAlignment="1">
      <alignment horizontal="center" vertical="center" wrapText="1"/>
    </xf>
    <xf numFmtId="49" fontId="0" fillId="0" borderId="0" xfId="0" applyNumberFormat="1" applyFont="1" applyFill="1" applyAlignment="1">
      <alignment horizontal="left"/>
    </xf>
    <xf numFmtId="0"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wrapText="1"/>
    </xf>
    <xf numFmtId="49" fontId="4" fillId="0" borderId="51"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7" fillId="0" borderId="50" xfId="0" applyNumberFormat="1" applyFont="1" applyFill="1" applyBorder="1" applyAlignment="1" applyProtection="1">
      <alignment horizontal="center" vertical="center" wrapText="1"/>
      <protection/>
    </xf>
    <xf numFmtId="49" fontId="18" fillId="0" borderId="52" xfId="0" applyNumberFormat="1" applyFont="1" applyFill="1" applyBorder="1" applyAlignment="1">
      <alignment horizontal="center"/>
    </xf>
    <xf numFmtId="49" fontId="7" fillId="0" borderId="50" xfId="0" applyNumberFormat="1" applyFont="1" applyFill="1" applyBorder="1" applyAlignment="1">
      <alignment horizontal="center" vertical="center" wrapText="1"/>
    </xf>
    <xf numFmtId="1" fontId="7" fillId="0" borderId="50" xfId="0" applyNumberFormat="1" applyFont="1" applyFill="1" applyBorder="1" applyAlignment="1">
      <alignment horizontal="center" vertical="center"/>
    </xf>
    <xf numFmtId="49" fontId="21" fillId="0" borderId="48" xfId="0" applyNumberFormat="1" applyFont="1" applyFill="1" applyBorder="1" applyAlignment="1" applyProtection="1">
      <alignment horizontal="center" vertical="center" wrapText="1"/>
      <protection/>
    </xf>
    <xf numFmtId="49" fontId="21" fillId="0" borderId="20" xfId="0" applyNumberFormat="1" applyFont="1" applyFill="1" applyBorder="1" applyAlignment="1" applyProtection="1">
      <alignment horizontal="center" vertical="center" wrapText="1"/>
      <protection/>
    </xf>
    <xf numFmtId="49" fontId="105" fillId="0" borderId="20" xfId="0" applyNumberFormat="1" applyFont="1" applyFill="1" applyBorder="1" applyAlignment="1" applyProtection="1">
      <alignment horizontal="right" vertical="center"/>
      <protection/>
    </xf>
    <xf numFmtId="49" fontId="105" fillId="0" borderId="20" xfId="0" applyNumberFormat="1" applyFont="1" applyFill="1" applyBorder="1" applyAlignment="1" applyProtection="1">
      <alignment horizontal="right" vertical="center"/>
      <protection/>
    </xf>
    <xf numFmtId="41" fontId="4" fillId="51" borderId="20" xfId="97" applyFont="1" applyFill="1" applyBorder="1" applyAlignment="1">
      <alignment horizontal="right"/>
    </xf>
    <xf numFmtId="49" fontId="105" fillId="0" borderId="20" xfId="147" applyNumberFormat="1" applyFont="1" applyFill="1" applyBorder="1" applyAlignment="1" applyProtection="1">
      <alignment horizontal="right" vertical="center"/>
      <protection/>
    </xf>
    <xf numFmtId="49" fontId="105" fillId="0" borderId="20" xfId="0" applyNumberFormat="1" applyFont="1" applyFill="1" applyBorder="1" applyAlignment="1">
      <alignment horizontal="right"/>
    </xf>
    <xf numFmtId="3" fontId="4" fillId="47" borderId="20" xfId="0" applyNumberFormat="1" applyFont="1" applyFill="1" applyBorder="1" applyAlignment="1" applyProtection="1">
      <alignment horizontal="right" vertical="center"/>
      <protection/>
    </xf>
    <xf numFmtId="49" fontId="4" fillId="51" borderId="20" xfId="0" applyNumberFormat="1" applyFont="1" applyFill="1" applyBorder="1" applyAlignment="1" applyProtection="1">
      <alignment horizontal="right" vertical="center"/>
      <protection/>
    </xf>
    <xf numFmtId="49" fontId="4" fillId="47" borderId="20" xfId="147" applyNumberFormat="1" applyFont="1" applyFill="1" applyBorder="1" applyAlignment="1" applyProtection="1">
      <alignment horizontal="right" vertical="center"/>
      <protection/>
    </xf>
    <xf numFmtId="49" fontId="4" fillId="47" borderId="20" xfId="0" applyNumberFormat="1" applyFont="1" applyFill="1" applyBorder="1" applyAlignment="1">
      <alignment horizontal="right"/>
    </xf>
    <xf numFmtId="1" fontId="4" fillId="47" borderId="20" xfId="0" applyNumberFormat="1" applyFont="1" applyFill="1" applyBorder="1" applyAlignment="1" applyProtection="1">
      <alignment horizontal="right" vertical="center"/>
      <protection/>
    </xf>
    <xf numFmtId="1" fontId="4" fillId="47" borderId="20" xfId="147" applyNumberFormat="1" applyFont="1" applyFill="1" applyBorder="1" applyAlignment="1" applyProtection="1">
      <alignment horizontal="right" vertical="center"/>
      <protection/>
    </xf>
    <xf numFmtId="1" fontId="4" fillId="47" borderId="20" xfId="0" applyNumberFormat="1" applyFont="1" applyFill="1" applyBorder="1" applyAlignment="1">
      <alignment horizontal="right"/>
    </xf>
    <xf numFmtId="194" fontId="4" fillId="51" borderId="20" xfId="96" applyNumberFormat="1" applyFont="1" applyFill="1" applyBorder="1" applyAlignment="1" applyProtection="1">
      <alignment horizontal="right" vertical="center"/>
      <protection/>
    </xf>
    <xf numFmtId="194" fontId="4" fillId="47" borderId="20" xfId="96" applyNumberFormat="1" applyFont="1" applyFill="1" applyBorder="1" applyAlignment="1" applyProtection="1">
      <alignment horizontal="right" vertical="center"/>
      <protection/>
    </xf>
    <xf numFmtId="194" fontId="4" fillId="47" borderId="20" xfId="96" applyNumberFormat="1" applyFont="1" applyFill="1" applyBorder="1" applyAlignment="1">
      <alignment horizontal="right"/>
    </xf>
  </cellXfs>
  <cellStyles count="146">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urrency" xfId="99"/>
    <cellStyle name="Currency [0]" xfId="100"/>
    <cellStyle name="Explanatory Text" xfId="101"/>
    <cellStyle name="Explanatory Text 2" xfId="102"/>
    <cellStyle name="Explanatory Text 3" xfId="103"/>
    <cellStyle name="Followed Hyperlink" xfId="104"/>
    <cellStyle name="Good" xfId="105"/>
    <cellStyle name="Good 2" xfId="106"/>
    <cellStyle name="Good 3" xfId="107"/>
    <cellStyle name="Heading 1" xfId="108"/>
    <cellStyle name="Heading 1 2" xfId="109"/>
    <cellStyle name="Heading 1 3" xfId="110"/>
    <cellStyle name="Heading 2" xfId="111"/>
    <cellStyle name="Heading 2 2" xfId="112"/>
    <cellStyle name="Heading 2 3" xfId="113"/>
    <cellStyle name="Heading 3" xfId="114"/>
    <cellStyle name="Heading 3 2" xfId="115"/>
    <cellStyle name="Heading 3 3" xfId="116"/>
    <cellStyle name="Heading 4" xfId="117"/>
    <cellStyle name="Heading 4 2" xfId="118"/>
    <cellStyle name="Heading 4 3" xfId="119"/>
    <cellStyle name="Hyperlink" xfId="120"/>
    <cellStyle name="Input" xfId="121"/>
    <cellStyle name="Input 2" xfId="122"/>
    <cellStyle name="Input 3" xfId="123"/>
    <cellStyle name="Linked Cell" xfId="124"/>
    <cellStyle name="Linked Cell 2" xfId="125"/>
    <cellStyle name="Linked Cell 3" xfId="126"/>
    <cellStyle name="Neutral" xfId="127"/>
    <cellStyle name="Neutral 2" xfId="128"/>
    <cellStyle name="Neutral 3" xfId="129"/>
    <cellStyle name="Normal 2" xfId="130"/>
    <cellStyle name="Normal 2 2" xfId="131"/>
    <cellStyle name="Normal 3" xfId="132"/>
    <cellStyle name="Normal 4" xfId="133"/>
    <cellStyle name="Normal 5" xfId="134"/>
    <cellStyle name="Normal_1. (Goc) THONG KE TT01 Toàn tỉnh Hoa Binh 6 tháng 2013" xfId="135"/>
    <cellStyle name="Normal_19 bieu m nhapcong thuc da sao 11 don vi " xfId="136"/>
    <cellStyle name="Normal_Bieu 8 - Bieu 19 toan tinh" xfId="137"/>
    <cellStyle name="Normal_Bieu mau TK tu 11 den 19 (ban phat hanh)" xfId="138"/>
    <cellStyle name="Normal_Sheet2" xfId="139"/>
    <cellStyle name="Normal_Sheet7" xfId="140"/>
    <cellStyle name="Note" xfId="141"/>
    <cellStyle name="Note 2" xfId="142"/>
    <cellStyle name="Note 3" xfId="143"/>
    <cellStyle name="Output" xfId="144"/>
    <cellStyle name="Output 2" xfId="145"/>
    <cellStyle name="Output 3" xfId="146"/>
    <cellStyle name="Percent" xfId="147"/>
    <cellStyle name="Percent 2" xfId="148"/>
    <cellStyle name="Percent 2 2" xfId="149"/>
    <cellStyle name="Percent 3" xfId="150"/>
    <cellStyle name="Title" xfId="151"/>
    <cellStyle name="Title 2" xfId="152"/>
    <cellStyle name="Title 3" xfId="153"/>
    <cellStyle name="Total" xfId="154"/>
    <cellStyle name="Total 2" xfId="155"/>
    <cellStyle name="Total 3" xfId="156"/>
    <cellStyle name="Warning Text" xfId="157"/>
    <cellStyle name="Warning Text 2" xfId="158"/>
    <cellStyle name="Warning Text 3" xfId="15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externalLink" Target="externalLinks/externalLink6.xml" /><Relationship Id="rId23" Type="http://schemas.openxmlformats.org/officeDocument/2006/relationships/externalLink" Target="externalLinks/externalLink7.xml" /><Relationship Id="rId24" Type="http://schemas.openxmlformats.org/officeDocument/2006/relationships/externalLink" Target="externalLinks/externalLink8.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84785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05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905000"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N&#259;m%202017\Th&#7889;ng%20k&#234;\Th&#225;ng%2010\&#272;&#417;n%20D&#432;&#417;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don doc 19"/>
      <sheetName val="boi thuong 18"/>
      <sheetName val="khanh nghi 17"/>
      <sheetName val="kiem sat 16"/>
      <sheetName val="giam sat 15"/>
      <sheetName val="chat luong can bo 14"/>
      <sheetName val="bien che 13"/>
      <sheetName val="to cao 12"/>
      <sheetName val="khieu nai 11"/>
      <sheetName val="Mau cuong che 10"/>
      <sheetName val="Mau an tuyen khong ro 9"/>
      <sheetName val="Mãu BC mien giam 8"/>
      <sheetName val="Mẫu BC tiền theo CHV Mẫu 07"/>
      <sheetName val="Mẫu BC việc theo CHV Mẫu 06"/>
      <sheetName val="Về tiền theo đối tượng Mẫu 05"/>
      <sheetName val="Phân tich chỉ tiêu Mẫu 04.THA"/>
      <sheetName val="Về tiền theo đơn Mau 04.THA"/>
      <sheetName val="Phân tích chỉ tiêu Mẫu 03.THA"/>
      <sheetName val="Về tiền chủ động Mẫu 03.THA"/>
      <sheetName val="Phan tich chi tieu mau 02.THA"/>
      <sheetName val="Về việc theo đơn Mau 02.THA1"/>
      <sheetName val="Phân tích chỉ tiêu Mau 01.THA"/>
      <sheetName val="Về việc chủ động Mau 01.TH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1" customWidth="1"/>
    <col min="2" max="2" width="26.00390625" style="1" customWidth="1"/>
    <col min="3" max="3" width="16.625" style="1" customWidth="1"/>
    <col min="4" max="4" width="20.25390625" style="1" customWidth="1"/>
    <col min="5" max="5" width="12.625" style="1" customWidth="1"/>
    <col min="6" max="6" width="15.25390625" style="1" customWidth="1"/>
    <col min="7" max="7" width="12.375" style="1" customWidth="1"/>
    <col min="8" max="8" width="15.00390625" style="1" customWidth="1"/>
    <col min="9" max="16384" width="9.00390625" style="1" customWidth="1"/>
  </cols>
  <sheetData>
    <row r="1" spans="1:8" ht="19.5" customHeight="1">
      <c r="A1" s="570" t="s">
        <v>26</v>
      </c>
      <c r="B1" s="570"/>
      <c r="C1" s="567" t="s">
        <v>74</v>
      </c>
      <c r="D1" s="567"/>
      <c r="E1" s="567"/>
      <c r="F1" s="571" t="s">
        <v>70</v>
      </c>
      <c r="G1" s="571"/>
      <c r="H1" s="571"/>
    </row>
    <row r="2" spans="1:8" ht="33.75" customHeight="1">
      <c r="A2" s="572" t="s">
        <v>77</v>
      </c>
      <c r="B2" s="572"/>
      <c r="C2" s="567"/>
      <c r="D2" s="567"/>
      <c r="E2" s="567"/>
      <c r="F2" s="564" t="s">
        <v>71</v>
      </c>
      <c r="G2" s="564"/>
      <c r="H2" s="564"/>
    </row>
    <row r="3" spans="1:8" ht="19.5" customHeight="1">
      <c r="A3" s="6" t="s">
        <v>65</v>
      </c>
      <c r="B3" s="6"/>
      <c r="C3" s="24"/>
      <c r="D3" s="24"/>
      <c r="E3" s="24"/>
      <c r="F3" s="564" t="s">
        <v>72</v>
      </c>
      <c r="G3" s="564"/>
      <c r="H3" s="564"/>
    </row>
    <row r="4" spans="1:8" s="7" customFormat="1" ht="19.5" customHeight="1">
      <c r="A4" s="6"/>
      <c r="B4" s="6"/>
      <c r="D4" s="8"/>
      <c r="F4" s="9" t="s">
        <v>73</v>
      </c>
      <c r="G4" s="9"/>
      <c r="H4" s="9"/>
    </row>
    <row r="5" spans="1:8" s="23" customFormat="1" ht="36" customHeight="1">
      <c r="A5" s="583" t="s">
        <v>57</v>
      </c>
      <c r="B5" s="584"/>
      <c r="C5" s="587" t="s">
        <v>68</v>
      </c>
      <c r="D5" s="588"/>
      <c r="E5" s="589" t="s">
        <v>67</v>
      </c>
      <c r="F5" s="589"/>
      <c r="G5" s="589"/>
      <c r="H5" s="566"/>
    </row>
    <row r="6" spans="1:8" s="23" customFormat="1" ht="20.25" customHeight="1">
      <c r="A6" s="585"/>
      <c r="B6" s="586"/>
      <c r="C6" s="568" t="s">
        <v>3</v>
      </c>
      <c r="D6" s="568" t="s">
        <v>75</v>
      </c>
      <c r="E6" s="565" t="s">
        <v>69</v>
      </c>
      <c r="F6" s="566"/>
      <c r="G6" s="565" t="s">
        <v>76</v>
      </c>
      <c r="H6" s="566"/>
    </row>
    <row r="7" spans="1:8" s="23" customFormat="1" ht="52.5" customHeight="1">
      <c r="A7" s="585"/>
      <c r="B7" s="586"/>
      <c r="C7" s="569"/>
      <c r="D7" s="569"/>
      <c r="E7" s="5" t="s">
        <v>3</v>
      </c>
      <c r="F7" s="5" t="s">
        <v>9</v>
      </c>
      <c r="G7" s="5" t="s">
        <v>3</v>
      </c>
      <c r="H7" s="5" t="s">
        <v>9</v>
      </c>
    </row>
    <row r="8" spans="1:8" ht="15" customHeight="1">
      <c r="A8" s="574" t="s">
        <v>6</v>
      </c>
      <c r="B8" s="575"/>
      <c r="C8" s="10">
        <v>1</v>
      </c>
      <c r="D8" s="10" t="s">
        <v>44</v>
      </c>
      <c r="E8" s="10" t="s">
        <v>49</v>
      </c>
      <c r="F8" s="10" t="s">
        <v>58</v>
      </c>
      <c r="G8" s="10" t="s">
        <v>59</v>
      </c>
      <c r="H8" s="10" t="s">
        <v>60</v>
      </c>
    </row>
    <row r="9" spans="1:8" ht="26.25" customHeight="1">
      <c r="A9" s="576" t="s">
        <v>33</v>
      </c>
      <c r="B9" s="577"/>
      <c r="C9" s="10"/>
      <c r="D9" s="10"/>
      <c r="E9" s="10"/>
      <c r="F9" s="10"/>
      <c r="G9" s="10"/>
      <c r="H9" s="10"/>
    </row>
    <row r="10" spans="1:8" ht="24.75" customHeight="1">
      <c r="A10" s="11" t="s">
        <v>0</v>
      </c>
      <c r="B10" s="12" t="s">
        <v>10</v>
      </c>
      <c r="C10" s="4"/>
      <c r="D10" s="13"/>
      <c r="E10" s="13"/>
      <c r="F10" s="13"/>
      <c r="G10" s="13"/>
      <c r="H10" s="13"/>
    </row>
    <row r="11" spans="1:8" ht="24.75" customHeight="1">
      <c r="A11" s="14" t="s">
        <v>1</v>
      </c>
      <c r="B11" s="15" t="s">
        <v>11</v>
      </c>
      <c r="C11" s="4"/>
      <c r="D11" s="13"/>
      <c r="E11" s="13"/>
      <c r="F11" s="13"/>
      <c r="G11" s="13"/>
      <c r="H11" s="13"/>
    </row>
    <row r="12" spans="1:8" ht="24.75" customHeight="1">
      <c r="A12" s="16" t="s">
        <v>43</v>
      </c>
      <c r="B12" s="4" t="s">
        <v>12</v>
      </c>
      <c r="C12" s="4"/>
      <c r="D12" s="13"/>
      <c r="E12" s="13"/>
      <c r="F12" s="13"/>
      <c r="G12" s="13"/>
      <c r="H12" s="13"/>
    </row>
    <row r="13" spans="1:8" ht="24.75" customHeight="1">
      <c r="A13" s="16" t="s">
        <v>44</v>
      </c>
      <c r="B13" s="4" t="s">
        <v>12</v>
      </c>
      <c r="C13" s="4"/>
      <c r="D13" s="13"/>
      <c r="E13" s="13"/>
      <c r="F13" s="13"/>
      <c r="G13" s="13"/>
      <c r="H13" s="13"/>
    </row>
    <row r="14" spans="1:8" ht="24.75" customHeight="1">
      <c r="A14" s="16" t="s">
        <v>49</v>
      </c>
      <c r="B14" s="4" t="s">
        <v>12</v>
      </c>
      <c r="C14" s="4"/>
      <c r="D14" s="13"/>
      <c r="E14" s="13"/>
      <c r="F14" s="13"/>
      <c r="G14" s="13"/>
      <c r="H14" s="13"/>
    </row>
    <row r="15" spans="1:8" ht="24.75" customHeight="1">
      <c r="A15" s="16" t="s">
        <v>18</v>
      </c>
      <c r="B15" s="25" t="s">
        <v>18</v>
      </c>
      <c r="C15" s="17"/>
      <c r="D15" s="18"/>
      <c r="E15" s="18"/>
      <c r="F15" s="18"/>
      <c r="G15" s="18"/>
      <c r="H15" s="18"/>
    </row>
    <row r="16" spans="2:8" ht="16.5" customHeight="1">
      <c r="B16" s="578" t="s">
        <v>56</v>
      </c>
      <c r="C16" s="578"/>
      <c r="D16" s="26"/>
      <c r="E16" s="580" t="s">
        <v>19</v>
      </c>
      <c r="F16" s="580"/>
      <c r="G16" s="580"/>
      <c r="H16" s="580"/>
    </row>
    <row r="17" spans="2:8" ht="15.75" customHeight="1">
      <c r="B17" s="578"/>
      <c r="C17" s="578"/>
      <c r="D17" s="26"/>
      <c r="E17" s="581" t="s">
        <v>38</v>
      </c>
      <c r="F17" s="581"/>
      <c r="G17" s="581"/>
      <c r="H17" s="581"/>
    </row>
    <row r="18" spans="2:8" s="27" customFormat="1" ht="15.75" customHeight="1">
      <c r="B18" s="578"/>
      <c r="C18" s="578"/>
      <c r="D18" s="28"/>
      <c r="E18" s="582" t="s">
        <v>55</v>
      </c>
      <c r="F18" s="582"/>
      <c r="G18" s="582"/>
      <c r="H18" s="582"/>
    </row>
    <row r="20" ht="15.75">
      <c r="B20" s="19"/>
    </row>
    <row r="22" ht="15.75" hidden="1">
      <c r="A22" s="20" t="s">
        <v>41</v>
      </c>
    </row>
    <row r="23" spans="1:3" ht="15.75" hidden="1">
      <c r="A23" s="21"/>
      <c r="B23" s="579" t="s">
        <v>50</v>
      </c>
      <c r="C23" s="579"/>
    </row>
    <row r="24" spans="1:8" ht="15.75" customHeight="1" hidden="1">
      <c r="A24" s="22" t="s">
        <v>25</v>
      </c>
      <c r="B24" s="573" t="s">
        <v>53</v>
      </c>
      <c r="C24" s="573"/>
      <c r="D24" s="22"/>
      <c r="E24" s="22"/>
      <c r="F24" s="22"/>
      <c r="G24" s="22"/>
      <c r="H24" s="22"/>
    </row>
    <row r="25" spans="1:8" ht="15" customHeight="1" hidden="1">
      <c r="A25" s="22"/>
      <c r="B25" s="573" t="s">
        <v>54</v>
      </c>
      <c r="C25" s="573"/>
      <c r="D25" s="573"/>
      <c r="E25" s="22"/>
      <c r="F25" s="22"/>
      <c r="G25" s="22"/>
      <c r="H25" s="22"/>
    </row>
    <row r="26" spans="2:3" ht="15.75">
      <c r="B26" s="23"/>
      <c r="C26" s="23"/>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35" customWidth="1"/>
    <col min="2" max="2" width="23.625" style="323" customWidth="1"/>
    <col min="3" max="3" width="9.25390625" style="323" customWidth="1"/>
    <col min="4" max="4" width="15.375" style="323" customWidth="1"/>
    <col min="5" max="5" width="8.375" style="323" customWidth="1"/>
    <col min="6" max="6" width="10.75390625" style="323" customWidth="1"/>
    <col min="7" max="7" width="8.25390625" style="323" customWidth="1"/>
    <col min="8" max="8" width="9.875" style="323" customWidth="1"/>
    <col min="9" max="9" width="8.00390625" style="323" customWidth="1"/>
    <col min="10" max="10" width="12.25390625" style="323" customWidth="1"/>
    <col min="11" max="11" width="9.25390625" style="323" customWidth="1"/>
    <col min="12" max="12" width="11.50390625" style="323" customWidth="1"/>
    <col min="13" max="28" width="8.00390625" style="323" customWidth="1"/>
    <col min="29" max="29" width="8.375" style="323" customWidth="1"/>
    <col min="30" max="30" width="8.00390625" style="323" customWidth="1"/>
    <col min="31" max="31" width="11.25390625" style="323" customWidth="1"/>
    <col min="32" max="32" width="13.50390625" style="323" customWidth="1"/>
    <col min="33" max="16384" width="8.00390625" style="323" customWidth="1"/>
  </cols>
  <sheetData>
    <row r="1" spans="1:12" ht="20.25" customHeight="1">
      <c r="A1" s="766" t="s">
        <v>231</v>
      </c>
      <c r="B1" s="766"/>
      <c r="C1" s="766"/>
      <c r="D1" s="769" t="s">
        <v>347</v>
      </c>
      <c r="E1" s="769"/>
      <c r="F1" s="769"/>
      <c r="G1" s="769"/>
      <c r="H1" s="769"/>
      <c r="I1" s="769"/>
      <c r="J1" s="191" t="s">
        <v>348</v>
      </c>
      <c r="K1" s="322"/>
      <c r="L1" s="322"/>
    </row>
    <row r="2" spans="1:12" ht="18.75" customHeight="1">
      <c r="A2" s="767" t="s">
        <v>306</v>
      </c>
      <c r="B2" s="767"/>
      <c r="C2" s="767"/>
      <c r="D2" s="856" t="s">
        <v>232</v>
      </c>
      <c r="E2" s="856"/>
      <c r="F2" s="856"/>
      <c r="G2" s="856"/>
      <c r="H2" s="856"/>
      <c r="I2" s="856"/>
      <c r="J2" s="766" t="s">
        <v>349</v>
      </c>
      <c r="K2" s="766"/>
      <c r="L2" s="766"/>
    </row>
    <row r="3" spans="1:12" ht="17.25">
      <c r="A3" s="767" t="s">
        <v>258</v>
      </c>
      <c r="B3" s="767"/>
      <c r="C3" s="767"/>
      <c r="D3" s="857" t="s">
        <v>350</v>
      </c>
      <c r="E3" s="858"/>
      <c r="F3" s="858"/>
      <c r="G3" s="858"/>
      <c r="H3" s="858"/>
      <c r="I3" s="858"/>
      <c r="J3" s="194" t="s">
        <v>366</v>
      </c>
      <c r="K3" s="194"/>
      <c r="L3" s="194"/>
    </row>
    <row r="4" spans="1:12" ht="15.75">
      <c r="A4" s="853" t="s">
        <v>351</v>
      </c>
      <c r="B4" s="853"/>
      <c r="C4" s="853"/>
      <c r="D4" s="854"/>
      <c r="E4" s="854"/>
      <c r="F4" s="854"/>
      <c r="G4" s="854"/>
      <c r="H4" s="854"/>
      <c r="I4" s="854"/>
      <c r="J4" s="772" t="s">
        <v>308</v>
      </c>
      <c r="K4" s="772"/>
      <c r="L4" s="772"/>
    </row>
    <row r="5" spans="1:13" ht="15.75">
      <c r="A5" s="324"/>
      <c r="B5" s="324"/>
      <c r="C5" s="325"/>
      <c r="D5" s="325"/>
      <c r="E5" s="193"/>
      <c r="J5" s="326" t="s">
        <v>352</v>
      </c>
      <c r="K5" s="241"/>
      <c r="L5" s="241"/>
      <c r="M5" s="241"/>
    </row>
    <row r="6" spans="1:13" s="329" customFormat="1" ht="24.75" customHeight="1">
      <c r="A6" s="847" t="s">
        <v>57</v>
      </c>
      <c r="B6" s="848"/>
      <c r="C6" s="845" t="s">
        <v>353</v>
      </c>
      <c r="D6" s="845"/>
      <c r="E6" s="845"/>
      <c r="F6" s="845"/>
      <c r="G6" s="845"/>
      <c r="H6" s="845"/>
      <c r="I6" s="845" t="s">
        <v>233</v>
      </c>
      <c r="J6" s="845"/>
      <c r="K6" s="845"/>
      <c r="L6" s="845"/>
      <c r="M6" s="328"/>
    </row>
    <row r="7" spans="1:13" s="329" customFormat="1" ht="17.25" customHeight="1">
      <c r="A7" s="849"/>
      <c r="B7" s="850"/>
      <c r="C7" s="845" t="s">
        <v>31</v>
      </c>
      <c r="D7" s="845"/>
      <c r="E7" s="845" t="s">
        <v>7</v>
      </c>
      <c r="F7" s="845"/>
      <c r="G7" s="845"/>
      <c r="H7" s="845"/>
      <c r="I7" s="845" t="s">
        <v>234</v>
      </c>
      <c r="J7" s="845"/>
      <c r="K7" s="845" t="s">
        <v>235</v>
      </c>
      <c r="L7" s="845"/>
      <c r="M7" s="328"/>
    </row>
    <row r="8" spans="1:12" s="329" customFormat="1" ht="27.75" customHeight="1">
      <c r="A8" s="849"/>
      <c r="B8" s="850"/>
      <c r="C8" s="845"/>
      <c r="D8" s="845"/>
      <c r="E8" s="845" t="s">
        <v>236</v>
      </c>
      <c r="F8" s="845"/>
      <c r="G8" s="845" t="s">
        <v>237</v>
      </c>
      <c r="H8" s="845"/>
      <c r="I8" s="845"/>
      <c r="J8" s="845"/>
      <c r="K8" s="845"/>
      <c r="L8" s="845"/>
    </row>
    <row r="9" spans="1:12" s="329" customFormat="1" ht="24.75" customHeight="1">
      <c r="A9" s="851"/>
      <c r="B9" s="852"/>
      <c r="C9" s="327" t="s">
        <v>238</v>
      </c>
      <c r="D9" s="327" t="s">
        <v>9</v>
      </c>
      <c r="E9" s="327" t="s">
        <v>3</v>
      </c>
      <c r="F9" s="327" t="s">
        <v>239</v>
      </c>
      <c r="G9" s="327" t="s">
        <v>3</v>
      </c>
      <c r="H9" s="327" t="s">
        <v>239</v>
      </c>
      <c r="I9" s="327" t="s">
        <v>3</v>
      </c>
      <c r="J9" s="327" t="s">
        <v>239</v>
      </c>
      <c r="K9" s="327" t="s">
        <v>3</v>
      </c>
      <c r="L9" s="327" t="s">
        <v>239</v>
      </c>
    </row>
    <row r="10" spans="1:12" s="331" customFormat="1" ht="15.75">
      <c r="A10" s="751" t="s">
        <v>6</v>
      </c>
      <c r="B10" s="752"/>
      <c r="C10" s="330">
        <v>1</v>
      </c>
      <c r="D10" s="330">
        <v>2</v>
      </c>
      <c r="E10" s="330">
        <v>3</v>
      </c>
      <c r="F10" s="330">
        <v>4</v>
      </c>
      <c r="G10" s="330">
        <v>5</v>
      </c>
      <c r="H10" s="330">
        <v>6</v>
      </c>
      <c r="I10" s="330">
        <v>7</v>
      </c>
      <c r="J10" s="330">
        <v>8</v>
      </c>
      <c r="K10" s="330">
        <v>9</v>
      </c>
      <c r="L10" s="330">
        <v>10</v>
      </c>
    </row>
    <row r="11" spans="1:12" s="331" customFormat="1" ht="30.75" customHeight="1">
      <c r="A11" s="763" t="s">
        <v>303</v>
      </c>
      <c r="B11" s="764"/>
      <c r="C11" s="248">
        <f aca="true" t="shared" si="0" ref="C11:L11">C13-C12</f>
        <v>0</v>
      </c>
      <c r="D11" s="248">
        <f t="shared" si="0"/>
        <v>0</v>
      </c>
      <c r="E11" s="248">
        <f t="shared" si="0"/>
        <v>0</v>
      </c>
      <c r="F11" s="248">
        <f t="shared" si="0"/>
        <v>0</v>
      </c>
      <c r="G11" s="248">
        <f t="shared" si="0"/>
        <v>0</v>
      </c>
      <c r="H11" s="248">
        <f t="shared" si="0"/>
        <v>0</v>
      </c>
      <c r="I11" s="248">
        <f t="shared" si="0"/>
        <v>0</v>
      </c>
      <c r="J11" s="248">
        <f t="shared" si="0"/>
        <v>0</v>
      </c>
      <c r="K11" s="248">
        <f t="shared" si="0"/>
        <v>0</v>
      </c>
      <c r="L11" s="248">
        <f t="shared" si="0"/>
        <v>0</v>
      </c>
    </row>
    <row r="12" spans="1:12" s="331" customFormat="1" ht="27" customHeight="1">
      <c r="A12" s="742" t="s">
        <v>304</v>
      </c>
      <c r="B12" s="743"/>
      <c r="C12" s="249">
        <v>0</v>
      </c>
      <c r="D12" s="249">
        <v>0</v>
      </c>
      <c r="E12" s="249">
        <v>0</v>
      </c>
      <c r="F12" s="249">
        <v>0</v>
      </c>
      <c r="G12" s="249">
        <v>0</v>
      </c>
      <c r="H12" s="249">
        <v>0</v>
      </c>
      <c r="I12" s="249">
        <v>0</v>
      </c>
      <c r="J12" s="249">
        <v>0</v>
      </c>
      <c r="K12" s="249">
        <v>0</v>
      </c>
      <c r="L12" s="249">
        <v>0</v>
      </c>
    </row>
    <row r="13" spans="1:32" s="331" customFormat="1" ht="17.25" customHeight="1">
      <c r="A13" s="745" t="s">
        <v>30</v>
      </c>
      <c r="B13" s="746"/>
      <c r="C13" s="332">
        <f aca="true" t="shared" si="1" ref="C13:L13">C14+C15</f>
        <v>0</v>
      </c>
      <c r="D13" s="332">
        <f t="shared" si="1"/>
        <v>0</v>
      </c>
      <c r="E13" s="332">
        <f t="shared" si="1"/>
        <v>0</v>
      </c>
      <c r="F13" s="332">
        <f t="shared" si="1"/>
        <v>0</v>
      </c>
      <c r="G13" s="332">
        <f t="shared" si="1"/>
        <v>0</v>
      </c>
      <c r="H13" s="332">
        <f t="shared" si="1"/>
        <v>0</v>
      </c>
      <c r="I13" s="332">
        <f t="shared" si="1"/>
        <v>0</v>
      </c>
      <c r="J13" s="332">
        <f t="shared" si="1"/>
        <v>0</v>
      </c>
      <c r="K13" s="332">
        <f t="shared" si="1"/>
        <v>0</v>
      </c>
      <c r="L13" s="332">
        <f t="shared" si="1"/>
        <v>0</v>
      </c>
      <c r="AF13" s="331">
        <f>AC14-AC15</f>
        <v>0</v>
      </c>
    </row>
    <row r="14" spans="1:37" s="333" customFormat="1" ht="17.25" customHeight="1">
      <c r="A14" s="197" t="s">
        <v>0</v>
      </c>
      <c r="B14" s="198" t="s">
        <v>80</v>
      </c>
      <c r="C14" s="332">
        <f>C15+C16</f>
        <v>0</v>
      </c>
      <c r="D14" s="332">
        <f>D15+D16</f>
        <v>0</v>
      </c>
      <c r="E14" s="252">
        <v>0</v>
      </c>
      <c r="F14" s="252">
        <v>0</v>
      </c>
      <c r="G14" s="252">
        <v>0</v>
      </c>
      <c r="H14" s="252">
        <v>0</v>
      </c>
      <c r="I14" s="252">
        <v>0</v>
      </c>
      <c r="J14" s="252">
        <v>0</v>
      </c>
      <c r="K14" s="252">
        <v>0</v>
      </c>
      <c r="L14" s="252">
        <v>0</v>
      </c>
      <c r="AK14" s="334"/>
    </row>
    <row r="15" spans="1:12" s="333" customFormat="1" ht="17.25" customHeight="1">
      <c r="A15" s="254" t="s">
        <v>1</v>
      </c>
      <c r="B15" s="198" t="s">
        <v>17</v>
      </c>
      <c r="C15" s="332">
        <f aca="true" t="shared" si="2" ref="C15:L15">C16+C17+C18+C19+C20+C21+C22+C23+C24+C25+C26</f>
        <v>0</v>
      </c>
      <c r="D15" s="332">
        <f t="shared" si="2"/>
        <v>0</v>
      </c>
      <c r="E15" s="332">
        <f t="shared" si="2"/>
        <v>0</v>
      </c>
      <c r="F15" s="332">
        <f t="shared" si="2"/>
        <v>0</v>
      </c>
      <c r="G15" s="332">
        <f t="shared" si="2"/>
        <v>0</v>
      </c>
      <c r="H15" s="332">
        <f t="shared" si="2"/>
        <v>0</v>
      </c>
      <c r="I15" s="332">
        <f t="shared" si="2"/>
        <v>0</v>
      </c>
      <c r="J15" s="332">
        <f t="shared" si="2"/>
        <v>0</v>
      </c>
      <c r="K15" s="332">
        <f t="shared" si="2"/>
        <v>0</v>
      </c>
      <c r="L15" s="332">
        <f t="shared" si="2"/>
        <v>0</v>
      </c>
    </row>
    <row r="16" spans="1:38" s="333" customFormat="1" ht="17.25" customHeight="1">
      <c r="A16" s="200">
        <v>1</v>
      </c>
      <c r="B16" s="68" t="s">
        <v>273</v>
      </c>
      <c r="C16" s="332">
        <f aca="true" t="shared" si="3" ref="C16:C26">E16+G16</f>
        <v>0</v>
      </c>
      <c r="D16" s="332">
        <f aca="true" t="shared" si="4" ref="D16:D26">F16+H16</f>
        <v>0</v>
      </c>
      <c r="E16" s="252">
        <v>0</v>
      </c>
      <c r="F16" s="252">
        <v>0</v>
      </c>
      <c r="G16" s="252">
        <v>0</v>
      </c>
      <c r="H16" s="252">
        <v>0</v>
      </c>
      <c r="I16" s="252">
        <v>0</v>
      </c>
      <c r="J16" s="252">
        <v>0</v>
      </c>
      <c r="K16" s="252">
        <v>0</v>
      </c>
      <c r="L16" s="252">
        <v>0</v>
      </c>
      <c r="AL16" s="334"/>
    </row>
    <row r="17" spans="1:32" s="333" customFormat="1" ht="17.25" customHeight="1">
      <c r="A17" s="200">
        <v>2</v>
      </c>
      <c r="B17" s="68" t="s">
        <v>305</v>
      </c>
      <c r="C17" s="332">
        <f t="shared" si="3"/>
        <v>0</v>
      </c>
      <c r="D17" s="332">
        <f t="shared" si="4"/>
        <v>0</v>
      </c>
      <c r="E17" s="252">
        <v>0</v>
      </c>
      <c r="F17" s="252">
        <v>0</v>
      </c>
      <c r="G17" s="252">
        <v>0</v>
      </c>
      <c r="H17" s="252">
        <v>0</v>
      </c>
      <c r="I17" s="252">
        <v>0</v>
      </c>
      <c r="J17" s="252">
        <v>0</v>
      </c>
      <c r="K17" s="252">
        <v>0</v>
      </c>
      <c r="L17" s="252">
        <v>0</v>
      </c>
      <c r="AF17" s="334" t="e">
        <f>(R17-D17)/D17</f>
        <v>#DIV/0!</v>
      </c>
    </row>
    <row r="18" spans="1:12" s="333" customFormat="1" ht="17.25" customHeight="1">
      <c r="A18" s="200">
        <v>3</v>
      </c>
      <c r="B18" s="68" t="s">
        <v>276</v>
      </c>
      <c r="C18" s="332">
        <f t="shared" si="3"/>
        <v>0</v>
      </c>
      <c r="D18" s="332">
        <f t="shared" si="4"/>
        <v>0</v>
      </c>
      <c r="E18" s="252">
        <v>0</v>
      </c>
      <c r="F18" s="252">
        <v>0</v>
      </c>
      <c r="G18" s="252">
        <v>0</v>
      </c>
      <c r="H18" s="252">
        <v>0</v>
      </c>
      <c r="I18" s="252">
        <v>0</v>
      </c>
      <c r="J18" s="252">
        <v>0</v>
      </c>
      <c r="K18" s="252">
        <v>0</v>
      </c>
      <c r="L18" s="252">
        <v>0</v>
      </c>
    </row>
    <row r="19" spans="1:12" s="333" customFormat="1" ht="17.25" customHeight="1">
      <c r="A19" s="200">
        <v>4</v>
      </c>
      <c r="B19" s="68" t="s">
        <v>277</v>
      </c>
      <c r="C19" s="332">
        <f t="shared" si="3"/>
        <v>0</v>
      </c>
      <c r="D19" s="332">
        <f t="shared" si="4"/>
        <v>0</v>
      </c>
      <c r="E19" s="252">
        <v>0</v>
      </c>
      <c r="F19" s="252">
        <v>0</v>
      </c>
      <c r="G19" s="252">
        <v>0</v>
      </c>
      <c r="H19" s="252">
        <v>0</v>
      </c>
      <c r="I19" s="252">
        <v>0</v>
      </c>
      <c r="J19" s="252">
        <v>0</v>
      </c>
      <c r="K19" s="252">
        <v>0</v>
      </c>
      <c r="L19" s="252">
        <v>0</v>
      </c>
    </row>
    <row r="20" spans="1:12" s="333" customFormat="1" ht="17.25" customHeight="1">
      <c r="A20" s="200">
        <v>5</v>
      </c>
      <c r="B20" s="68" t="s">
        <v>278</v>
      </c>
      <c r="C20" s="332">
        <f t="shared" si="3"/>
        <v>0</v>
      </c>
      <c r="D20" s="332">
        <f t="shared" si="4"/>
        <v>0</v>
      </c>
      <c r="E20" s="252">
        <v>0</v>
      </c>
      <c r="F20" s="252">
        <v>0</v>
      </c>
      <c r="G20" s="252">
        <v>0</v>
      </c>
      <c r="H20" s="252">
        <v>0</v>
      </c>
      <c r="I20" s="252">
        <v>0</v>
      </c>
      <c r="J20" s="252">
        <v>0</v>
      </c>
      <c r="K20" s="252">
        <v>0</v>
      </c>
      <c r="L20" s="252">
        <v>0</v>
      </c>
    </row>
    <row r="21" spans="1:39" s="333" customFormat="1" ht="17.25" customHeight="1">
      <c r="A21" s="200">
        <v>6</v>
      </c>
      <c r="B21" s="68" t="s">
        <v>279</v>
      </c>
      <c r="C21" s="332">
        <f t="shared" si="3"/>
        <v>0</v>
      </c>
      <c r="D21" s="332">
        <f t="shared" si="4"/>
        <v>0</v>
      </c>
      <c r="E21" s="252">
        <v>0</v>
      </c>
      <c r="F21" s="252">
        <v>0</v>
      </c>
      <c r="G21" s="252">
        <v>0</v>
      </c>
      <c r="H21" s="252">
        <v>0</v>
      </c>
      <c r="I21" s="252">
        <v>0</v>
      </c>
      <c r="J21" s="252">
        <v>0</v>
      </c>
      <c r="K21" s="252">
        <v>0</v>
      </c>
      <c r="L21" s="252">
        <v>0</v>
      </c>
      <c r="AJ21" s="333">
        <f>AI20-AI21</f>
        <v>0</v>
      </c>
      <c r="AK21" s="333">
        <v>1653</v>
      </c>
      <c r="AL21" s="333">
        <f>AI20-AK21</f>
        <v>-1653</v>
      </c>
      <c r="AM21" s="334" t="e">
        <f>AL21/AI20</f>
        <v>#DIV/0!</v>
      </c>
    </row>
    <row r="22" spans="1:39" s="333" customFormat="1" ht="17.25" customHeight="1">
      <c r="A22" s="200">
        <v>7</v>
      </c>
      <c r="B22" s="68" t="s">
        <v>284</v>
      </c>
      <c r="C22" s="332">
        <f t="shared" si="3"/>
        <v>0</v>
      </c>
      <c r="D22" s="332">
        <f t="shared" si="4"/>
        <v>0</v>
      </c>
      <c r="E22" s="252">
        <v>0</v>
      </c>
      <c r="F22" s="252">
        <v>0</v>
      </c>
      <c r="G22" s="252">
        <v>0</v>
      </c>
      <c r="H22" s="252">
        <v>0</v>
      </c>
      <c r="I22" s="252">
        <v>0</v>
      </c>
      <c r="J22" s="252">
        <v>0</v>
      </c>
      <c r="K22" s="252">
        <v>0</v>
      </c>
      <c r="L22" s="252">
        <v>0</v>
      </c>
      <c r="AM22" s="334" t="e">
        <f>AN20-AM21</f>
        <v>#DIV/0!</v>
      </c>
    </row>
    <row r="23" spans="1:12" s="333" customFormat="1" ht="17.25" customHeight="1">
      <c r="A23" s="200">
        <v>8</v>
      </c>
      <c r="B23" s="68" t="s">
        <v>286</v>
      </c>
      <c r="C23" s="332">
        <f t="shared" si="3"/>
        <v>0</v>
      </c>
      <c r="D23" s="332">
        <f t="shared" si="4"/>
        <v>0</v>
      </c>
      <c r="E23" s="252">
        <v>0</v>
      </c>
      <c r="F23" s="252">
        <v>0</v>
      </c>
      <c r="G23" s="252">
        <v>0</v>
      </c>
      <c r="H23" s="252">
        <v>0</v>
      </c>
      <c r="I23" s="252">
        <v>0</v>
      </c>
      <c r="J23" s="252">
        <v>0</v>
      </c>
      <c r="K23" s="252">
        <v>0</v>
      </c>
      <c r="L23" s="252">
        <v>0</v>
      </c>
    </row>
    <row r="24" spans="1:36" s="333" customFormat="1" ht="17.25" customHeight="1">
      <c r="A24" s="200">
        <v>9</v>
      </c>
      <c r="B24" s="68" t="s">
        <v>287</v>
      </c>
      <c r="C24" s="332">
        <f t="shared" si="3"/>
        <v>0</v>
      </c>
      <c r="D24" s="332">
        <f t="shared" si="4"/>
        <v>0</v>
      </c>
      <c r="E24" s="252">
        <v>0</v>
      </c>
      <c r="F24" s="252">
        <v>0</v>
      </c>
      <c r="G24" s="252">
        <v>0</v>
      </c>
      <c r="H24" s="252">
        <v>0</v>
      </c>
      <c r="I24" s="252">
        <v>0</v>
      </c>
      <c r="J24" s="252">
        <v>0</v>
      </c>
      <c r="K24" s="252">
        <v>0</v>
      </c>
      <c r="L24" s="252">
        <v>0</v>
      </c>
      <c r="AJ24" s="333">
        <f>AI23-AI24</f>
        <v>0</v>
      </c>
    </row>
    <row r="25" spans="1:36" s="333" customFormat="1" ht="17.25" customHeight="1">
      <c r="A25" s="200">
        <v>10</v>
      </c>
      <c r="B25" s="68" t="s">
        <v>288</v>
      </c>
      <c r="C25" s="332">
        <f t="shared" si="3"/>
        <v>0</v>
      </c>
      <c r="D25" s="332">
        <f t="shared" si="4"/>
        <v>0</v>
      </c>
      <c r="E25" s="252">
        <v>0</v>
      </c>
      <c r="F25" s="252">
        <v>0</v>
      </c>
      <c r="G25" s="252">
        <v>0</v>
      </c>
      <c r="H25" s="252">
        <v>0</v>
      </c>
      <c r="I25" s="252">
        <v>0</v>
      </c>
      <c r="J25" s="252">
        <v>0</v>
      </c>
      <c r="K25" s="252">
        <v>0</v>
      </c>
      <c r="L25" s="252">
        <v>0</v>
      </c>
      <c r="AJ25" s="334" t="e">
        <f>AI24/AI25</f>
        <v>#DIV/0!</v>
      </c>
    </row>
    <row r="26" spans="1:44" s="333" customFormat="1" ht="17.25" customHeight="1">
      <c r="A26" s="200">
        <v>11</v>
      </c>
      <c r="B26" s="68" t="s">
        <v>290</v>
      </c>
      <c r="C26" s="332">
        <f t="shared" si="3"/>
        <v>0</v>
      </c>
      <c r="D26" s="332">
        <f t="shared" si="4"/>
        <v>0</v>
      </c>
      <c r="E26" s="252">
        <v>0</v>
      </c>
      <c r="F26" s="252">
        <v>0</v>
      </c>
      <c r="G26" s="252">
        <v>0</v>
      </c>
      <c r="H26" s="252">
        <v>0</v>
      </c>
      <c r="I26" s="252">
        <v>0</v>
      </c>
      <c r="J26" s="252">
        <v>0</v>
      </c>
      <c r="K26" s="252">
        <v>0</v>
      </c>
      <c r="L26" s="252">
        <v>0</v>
      </c>
      <c r="AR26" s="334"/>
    </row>
    <row r="27" ht="7.5" customHeight="1"/>
    <row r="28" spans="1:35" s="192" customFormat="1" ht="15.75" customHeight="1">
      <c r="A28" s="202"/>
      <c r="B28" s="761" t="s">
        <v>291</v>
      </c>
      <c r="C28" s="761"/>
      <c r="D28" s="761"/>
      <c r="E28" s="204"/>
      <c r="F28" s="258"/>
      <c r="G28" s="258"/>
      <c r="H28" s="760" t="s">
        <v>291</v>
      </c>
      <c r="I28" s="760"/>
      <c r="J28" s="760"/>
      <c r="K28" s="760"/>
      <c r="L28" s="760"/>
      <c r="AG28" s="192" t="s">
        <v>292</v>
      </c>
      <c r="AI28" s="190">
        <f>82/88</f>
        <v>0.9318181818181818</v>
      </c>
    </row>
    <row r="29" spans="1:12" s="192" customFormat="1" ht="19.5" customHeight="1">
      <c r="A29" s="202"/>
      <c r="B29" s="762" t="s">
        <v>240</v>
      </c>
      <c r="C29" s="762"/>
      <c r="D29" s="762"/>
      <c r="E29" s="204"/>
      <c r="F29" s="205"/>
      <c r="G29" s="205"/>
      <c r="H29" s="765" t="s">
        <v>158</v>
      </c>
      <c r="I29" s="765"/>
      <c r="J29" s="765"/>
      <c r="K29" s="765"/>
      <c r="L29" s="765"/>
    </row>
    <row r="30" spans="1:12" s="196" customFormat="1" ht="15" customHeight="1">
      <c r="A30" s="202"/>
      <c r="B30" s="846"/>
      <c r="C30" s="846"/>
      <c r="D30" s="846"/>
      <c r="E30" s="204"/>
      <c r="F30" s="205"/>
      <c r="G30" s="205"/>
      <c r="H30" s="718"/>
      <c r="I30" s="718"/>
      <c r="J30" s="718"/>
      <c r="K30" s="718"/>
      <c r="L30" s="718"/>
    </row>
    <row r="31" spans="1:12" s="192" customFormat="1" ht="15" customHeight="1">
      <c r="A31" s="202"/>
      <c r="B31" s="203"/>
      <c r="C31" s="203"/>
      <c r="D31" s="204"/>
      <c r="E31" s="204"/>
      <c r="F31" s="205"/>
      <c r="G31" s="205"/>
      <c r="H31" s="207"/>
      <c r="I31" s="207"/>
      <c r="J31" s="207"/>
      <c r="K31" s="207"/>
      <c r="L31" s="207"/>
    </row>
    <row r="32" spans="1:12" s="192" customFormat="1" ht="15" customHeight="1">
      <c r="A32" s="202"/>
      <c r="B32" s="203"/>
      <c r="C32" s="203"/>
      <c r="D32" s="204"/>
      <c r="E32" s="204"/>
      <c r="F32" s="205"/>
      <c r="G32" s="205"/>
      <c r="H32" s="207"/>
      <c r="I32" s="207"/>
      <c r="J32" s="207"/>
      <c r="K32" s="207"/>
      <c r="L32" s="207"/>
    </row>
    <row r="33" spans="2:12" ht="19.5">
      <c r="B33" s="844" t="s">
        <v>295</v>
      </c>
      <c r="C33" s="844"/>
      <c r="D33" s="844"/>
      <c r="E33" s="336"/>
      <c r="F33" s="336"/>
      <c r="G33" s="336"/>
      <c r="H33" s="336"/>
      <c r="I33" s="336"/>
      <c r="J33" s="337" t="s">
        <v>295</v>
      </c>
      <c r="K33" s="336"/>
      <c r="L33" s="336"/>
    </row>
    <row r="34" spans="2:12" ht="18.75">
      <c r="B34" s="336"/>
      <c r="C34" s="336"/>
      <c r="D34" s="336"/>
      <c r="E34" s="336"/>
      <c r="F34" s="336"/>
      <c r="G34" s="336"/>
      <c r="H34" s="336"/>
      <c r="I34" s="336"/>
      <c r="J34" s="336"/>
      <c r="K34" s="336"/>
      <c r="L34" s="336"/>
    </row>
    <row r="35" spans="2:12" ht="18.75">
      <c r="B35" s="336"/>
      <c r="C35" s="336"/>
      <c r="D35" s="336"/>
      <c r="E35" s="336"/>
      <c r="F35" s="336"/>
      <c r="G35" s="336"/>
      <c r="H35" s="336"/>
      <c r="I35" s="336"/>
      <c r="J35" s="336"/>
      <c r="K35" s="336"/>
      <c r="L35" s="336"/>
    </row>
    <row r="36" spans="1:12" s="184" customFormat="1" ht="18.75" hidden="1">
      <c r="A36" s="235" t="s">
        <v>39</v>
      </c>
      <c r="B36" s="186"/>
      <c r="C36" s="186"/>
      <c r="D36" s="186"/>
      <c r="E36" s="186"/>
      <c r="F36" s="186"/>
      <c r="G36" s="186"/>
      <c r="H36" s="186"/>
      <c r="I36" s="186"/>
      <c r="J36" s="186"/>
      <c r="K36" s="338"/>
      <c r="L36" s="186"/>
    </row>
    <row r="37" spans="1:15" s="184" customFormat="1" ht="15" customHeight="1" hidden="1">
      <c r="A37" s="188"/>
      <c r="B37" s="855" t="s">
        <v>241</v>
      </c>
      <c r="C37" s="855"/>
      <c r="D37" s="855"/>
      <c r="E37" s="855"/>
      <c r="F37" s="855"/>
      <c r="G37" s="855"/>
      <c r="H37" s="855"/>
      <c r="I37" s="855"/>
      <c r="J37" s="855"/>
      <c r="K37" s="339"/>
      <c r="L37" s="294"/>
      <c r="M37" s="265"/>
      <c r="N37" s="265"/>
      <c r="O37" s="265"/>
    </row>
    <row r="38" spans="2:12" s="184" customFormat="1" ht="18.75" hidden="1">
      <c r="B38" s="236" t="s">
        <v>242</v>
      </c>
      <c r="C38" s="186"/>
      <c r="D38" s="186"/>
      <c r="E38" s="186"/>
      <c r="F38" s="186"/>
      <c r="G38" s="186"/>
      <c r="H38" s="186"/>
      <c r="I38" s="186"/>
      <c r="J38" s="186"/>
      <c r="K38" s="338"/>
      <c r="L38" s="186"/>
    </row>
    <row r="39" spans="2:12" ht="18.75" hidden="1">
      <c r="B39" s="340" t="s">
        <v>243</v>
      </c>
      <c r="C39" s="336"/>
      <c r="D39" s="336"/>
      <c r="E39" s="336"/>
      <c r="F39" s="336"/>
      <c r="G39" s="336"/>
      <c r="H39" s="336"/>
      <c r="I39" s="336"/>
      <c r="J39" s="336"/>
      <c r="K39" s="336"/>
      <c r="L39" s="336"/>
    </row>
    <row r="40" spans="2:12" ht="18.75" hidden="1">
      <c r="B40" s="336"/>
      <c r="C40" s="336"/>
      <c r="D40" s="336"/>
      <c r="E40" s="336"/>
      <c r="F40" s="336"/>
      <c r="G40" s="336"/>
      <c r="H40" s="336"/>
      <c r="I40" s="336"/>
      <c r="J40" s="336"/>
      <c r="K40" s="336"/>
      <c r="L40" s="336"/>
    </row>
    <row r="41" spans="2:13" ht="18.75">
      <c r="B41" s="590" t="s">
        <v>337</v>
      </c>
      <c r="C41" s="590"/>
      <c r="D41" s="590"/>
      <c r="E41" s="210"/>
      <c r="F41" s="210"/>
      <c r="G41" s="182"/>
      <c r="H41" s="591" t="s">
        <v>249</v>
      </c>
      <c r="I41" s="591"/>
      <c r="J41" s="591"/>
      <c r="K41" s="591"/>
      <c r="L41" s="591"/>
      <c r="M41" s="163"/>
    </row>
    <row r="42" spans="2:12" ht="18.75">
      <c r="B42" s="336"/>
      <c r="C42" s="336"/>
      <c r="D42" s="336"/>
      <c r="E42" s="336"/>
      <c r="F42" s="336"/>
      <c r="G42" s="336"/>
      <c r="H42" s="336"/>
      <c r="I42" s="336"/>
      <c r="J42" s="336"/>
      <c r="K42" s="336"/>
      <c r="L42" s="336"/>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1" hidden="1" customWidth="1"/>
    <col min="12" max="12" width="68.75390625" style="341" customWidth="1"/>
    <col min="13" max="13" width="16.125" style="341" bestFit="1" customWidth="1"/>
    <col min="14" max="14" width="47.625" style="341" customWidth="1"/>
    <col min="15" max="16384" width="9.00390625" style="341" customWidth="1"/>
  </cols>
  <sheetData>
    <row r="1" spans="12:25" ht="54.75" customHeight="1">
      <c r="L1" s="859" t="s">
        <v>379</v>
      </c>
      <c r="M1" s="860"/>
      <c r="N1" s="860"/>
      <c r="O1" s="365"/>
      <c r="P1" s="365"/>
      <c r="Q1" s="365"/>
      <c r="R1" s="365"/>
      <c r="S1" s="365"/>
      <c r="T1" s="365"/>
      <c r="U1" s="365"/>
      <c r="V1" s="365"/>
      <c r="W1" s="365"/>
      <c r="X1" s="365"/>
      <c r="Y1" s="366"/>
    </row>
    <row r="2" spans="11:17" ht="34.5" customHeight="1">
      <c r="K2" s="349"/>
      <c r="L2" s="861" t="s">
        <v>386</v>
      </c>
      <c r="M2" s="862"/>
      <c r="N2" s="863"/>
      <c r="O2" s="29"/>
      <c r="P2" s="351"/>
      <c r="Q2" s="347"/>
    </row>
    <row r="3" spans="11:18" ht="31.5" customHeight="1">
      <c r="K3" s="349"/>
      <c r="L3" s="354" t="s">
        <v>395</v>
      </c>
      <c r="M3" s="355">
        <f>'06'!C11</f>
        <v>6366</v>
      </c>
      <c r="N3" s="355"/>
      <c r="O3" s="355"/>
      <c r="P3" s="352"/>
      <c r="Q3" s="348"/>
      <c r="R3" s="345"/>
    </row>
    <row r="4" spans="11:18" ht="30" customHeight="1">
      <c r="K4" s="349"/>
      <c r="L4" s="356" t="s">
        <v>380</v>
      </c>
      <c r="M4" s="357">
        <f>'06'!D11</f>
        <v>5330</v>
      </c>
      <c r="N4" s="355"/>
      <c r="O4" s="355"/>
      <c r="P4" s="352"/>
      <c r="Q4" s="348"/>
      <c r="R4" s="345"/>
    </row>
    <row r="5" spans="11:18" ht="31.5" customHeight="1">
      <c r="K5" s="349"/>
      <c r="L5" s="356" t="s">
        <v>381</v>
      </c>
      <c r="M5" s="357">
        <f>'06'!E11</f>
        <v>1036</v>
      </c>
      <c r="N5" s="355"/>
      <c r="O5" s="355"/>
      <c r="P5" s="352"/>
      <c r="Q5" s="348"/>
      <c r="R5" s="345"/>
    </row>
    <row r="6" spans="11:18" ht="27" customHeight="1">
      <c r="K6" s="349"/>
      <c r="L6" s="354" t="s">
        <v>382</v>
      </c>
      <c r="M6" s="355">
        <f>'06'!F11</f>
        <v>13</v>
      </c>
      <c r="N6" s="355"/>
      <c r="O6" s="355"/>
      <c r="P6" s="352"/>
      <c r="Q6" s="348"/>
      <c r="R6" s="345"/>
    </row>
    <row r="7" spans="11:18" s="342" customFormat="1" ht="30" customHeight="1">
      <c r="K7" s="350"/>
      <c r="L7" s="358" t="s">
        <v>398</v>
      </c>
      <c r="M7" s="355">
        <f>'06'!H11</f>
        <v>6353</v>
      </c>
      <c r="N7" s="355"/>
      <c r="O7" s="355"/>
      <c r="P7" s="352"/>
      <c r="Q7" s="348"/>
      <c r="R7" s="345"/>
    </row>
    <row r="8" spans="11:18" ht="30.75" customHeight="1">
      <c r="K8" s="349"/>
      <c r="L8" s="359" t="s">
        <v>397</v>
      </c>
      <c r="M8" s="360">
        <f>'[7]M6 Tong hop Viec CHV '!$C$12</f>
        <v>1489</v>
      </c>
      <c r="N8" s="355"/>
      <c r="O8" s="355"/>
      <c r="P8" s="352"/>
      <c r="Q8" s="348"/>
      <c r="R8" s="345"/>
    </row>
    <row r="9" spans="11:18" ht="33" customHeight="1">
      <c r="K9" s="349"/>
      <c r="L9" s="367" t="s">
        <v>400</v>
      </c>
      <c r="M9" s="368">
        <f>(M7-M8)/M8</f>
        <v>3.266621893888516</v>
      </c>
      <c r="N9" s="355"/>
      <c r="O9" s="355"/>
      <c r="P9" s="352"/>
      <c r="Q9" s="348"/>
      <c r="R9" s="345"/>
    </row>
    <row r="10" spans="11:18" ht="33" customHeight="1">
      <c r="K10" s="349"/>
      <c r="L10" s="354" t="s">
        <v>399</v>
      </c>
      <c r="M10" s="355">
        <f>'06'!I11</f>
        <v>3895</v>
      </c>
      <c r="N10" s="355" t="s">
        <v>383</v>
      </c>
      <c r="O10" s="361">
        <f>M10/M7</f>
        <v>0.6130961750354164</v>
      </c>
      <c r="P10" s="352"/>
      <c r="Q10" s="348"/>
      <c r="R10" s="345"/>
    </row>
    <row r="11" spans="11:18" ht="22.5" customHeight="1">
      <c r="K11" s="349"/>
      <c r="L11" s="354" t="s">
        <v>401</v>
      </c>
      <c r="M11" s="355">
        <f>'06'!Q11</f>
        <v>2458</v>
      </c>
      <c r="N11" s="355" t="s">
        <v>383</v>
      </c>
      <c r="O11" s="361">
        <f>M11/M7</f>
        <v>0.38690382496458364</v>
      </c>
      <c r="P11" s="352"/>
      <c r="Q11" s="348"/>
      <c r="R11" s="345"/>
    </row>
    <row r="12" spans="11:18" ht="34.5" customHeight="1">
      <c r="K12" s="349"/>
      <c r="L12" s="354" t="s">
        <v>402</v>
      </c>
      <c r="M12" s="355">
        <f>'06'!J11+'06'!K11</f>
        <v>418</v>
      </c>
      <c r="N12" s="354"/>
      <c r="O12" s="354"/>
      <c r="P12" s="346"/>
      <c r="R12" s="346"/>
    </row>
    <row r="13" spans="11:18" ht="33.75" customHeight="1">
      <c r="K13" s="349"/>
      <c r="L13" s="354" t="s">
        <v>403</v>
      </c>
      <c r="M13" s="361">
        <f>M12/M7</f>
        <v>0.0657956870769715</v>
      </c>
      <c r="N13" s="355"/>
      <c r="O13" s="355"/>
      <c r="P13" s="352"/>
      <c r="R13" s="346"/>
    </row>
    <row r="14" spans="11:18" ht="24.75" customHeight="1" hidden="1">
      <c r="K14" s="349"/>
      <c r="L14" s="354"/>
      <c r="M14" s="355"/>
      <c r="N14" s="355"/>
      <c r="O14" s="355"/>
      <c r="P14" s="352"/>
      <c r="R14" s="346"/>
    </row>
    <row r="15" spans="11:18" ht="24.75" customHeight="1" hidden="1">
      <c r="K15" s="349"/>
      <c r="L15" s="354"/>
      <c r="M15" s="355"/>
      <c r="N15" s="355"/>
      <c r="O15" s="355"/>
      <c r="P15" s="352"/>
      <c r="R15" s="346"/>
    </row>
    <row r="16" spans="11:18" ht="24.75" customHeight="1">
      <c r="K16" s="349"/>
      <c r="L16" s="359" t="s">
        <v>404</v>
      </c>
      <c r="M16" s="360">
        <f>'[7]M6 Tong hop Viec CHV '!$H$12+'[7]M6 Tong hop Viec CHV '!$I$12+'[7]M6 Tong hop Viec CHV '!$K$12</f>
        <v>749</v>
      </c>
      <c r="N16" s="355"/>
      <c r="O16" s="355"/>
      <c r="P16" s="352"/>
      <c r="R16" s="346"/>
    </row>
    <row r="17" spans="11:18" ht="24.75" customHeight="1">
      <c r="K17" s="349"/>
      <c r="L17" s="367" t="s">
        <v>405</v>
      </c>
      <c r="M17" s="362">
        <f>M16/M8</f>
        <v>0.5030221625251847</v>
      </c>
      <c r="N17" s="355"/>
      <c r="O17" s="355"/>
      <c r="P17" s="352"/>
      <c r="R17" s="346"/>
    </row>
    <row r="18" spans="11:18" ht="26.25" customHeight="1">
      <c r="K18" s="349"/>
      <c r="L18" s="367" t="s">
        <v>384</v>
      </c>
      <c r="M18" s="368">
        <f>M13-M17</f>
        <v>-0.43722647544821325</v>
      </c>
      <c r="N18" s="355"/>
      <c r="O18" s="355"/>
      <c r="P18" s="352"/>
      <c r="R18" s="346"/>
    </row>
    <row r="19" spans="11:18" ht="24.75" customHeight="1">
      <c r="K19" s="349"/>
      <c r="L19" s="354" t="s">
        <v>406</v>
      </c>
      <c r="M19" s="355">
        <f>'06'!J11</f>
        <v>399</v>
      </c>
      <c r="N19" s="355"/>
      <c r="O19" s="355"/>
      <c r="P19" s="352"/>
      <c r="R19" s="346"/>
    </row>
    <row r="20" spans="11:18" ht="24.75" customHeight="1" hidden="1">
      <c r="K20" s="349"/>
      <c r="L20" s="354"/>
      <c r="M20" s="355"/>
      <c r="N20" s="355"/>
      <c r="O20" s="355"/>
      <c r="P20" s="352"/>
      <c r="R20" s="346"/>
    </row>
    <row r="21" spans="11:18" ht="24.75" customHeight="1" hidden="1">
      <c r="K21" s="349"/>
      <c r="L21" s="354"/>
      <c r="M21" s="355"/>
      <c r="N21" s="355"/>
      <c r="O21" s="355"/>
      <c r="P21" s="352"/>
      <c r="R21" s="346"/>
    </row>
    <row r="22" spans="11:18" ht="24.75" customHeight="1" hidden="1">
      <c r="K22" s="349"/>
      <c r="L22" s="354"/>
      <c r="M22" s="355"/>
      <c r="N22" s="355"/>
      <c r="O22" s="355"/>
      <c r="P22" s="352"/>
      <c r="R22" s="346"/>
    </row>
    <row r="23" spans="11:18" ht="24.75" customHeight="1" hidden="1">
      <c r="K23" s="349"/>
      <c r="L23" s="354"/>
      <c r="M23" s="355"/>
      <c r="N23" s="355"/>
      <c r="O23" s="355"/>
      <c r="P23" s="352"/>
      <c r="R23" s="346"/>
    </row>
    <row r="24" spans="11:18" ht="24.75" customHeight="1" hidden="1">
      <c r="K24" s="349"/>
      <c r="L24" s="354"/>
      <c r="M24" s="355"/>
      <c r="N24" s="355"/>
      <c r="O24" s="355"/>
      <c r="P24" s="352"/>
      <c r="R24" s="346"/>
    </row>
    <row r="25" spans="11:18" ht="24.75" customHeight="1" hidden="1">
      <c r="K25" s="349"/>
      <c r="L25" s="354"/>
      <c r="M25" s="355"/>
      <c r="N25" s="355"/>
      <c r="O25" s="355"/>
      <c r="P25" s="352"/>
      <c r="R25" s="346"/>
    </row>
    <row r="26" spans="11:18" ht="36" customHeight="1">
      <c r="K26" s="349"/>
      <c r="L26" s="354" t="s">
        <v>407</v>
      </c>
      <c r="M26" s="361">
        <f>M19/'06'!I11</f>
        <v>0.1024390243902439</v>
      </c>
      <c r="N26" s="355"/>
      <c r="O26" s="355"/>
      <c r="P26" s="352"/>
      <c r="R26" s="346"/>
    </row>
    <row r="27" spans="11:18" ht="24.75" customHeight="1">
      <c r="K27" s="349"/>
      <c r="L27" s="359" t="s">
        <v>408</v>
      </c>
      <c r="M27" s="362">
        <f>'[7]M6 Tong hop Viec CHV '!$H$12/'[7]M6 Tong hop Viec CHV '!$F$12</f>
        <v>0.6726618705035972</v>
      </c>
      <c r="N27" s="355"/>
      <c r="O27" s="355"/>
      <c r="P27" s="352"/>
      <c r="R27" s="346"/>
    </row>
    <row r="28" spans="11:18" ht="24.75" customHeight="1" hidden="1">
      <c r="K28" s="349"/>
      <c r="L28" s="354"/>
      <c r="M28" s="355"/>
      <c r="N28" s="355"/>
      <c r="O28" s="355"/>
      <c r="P28" s="352"/>
      <c r="R28" s="346"/>
    </row>
    <row r="29" spans="11:18" ht="24.75" customHeight="1" hidden="1">
      <c r="K29" s="349"/>
      <c r="L29" s="354"/>
      <c r="M29" s="355"/>
      <c r="N29" s="355"/>
      <c r="O29" s="355"/>
      <c r="P29" s="352"/>
      <c r="R29" s="346"/>
    </row>
    <row r="30" spans="11:18" ht="24.75" customHeight="1">
      <c r="K30" s="349"/>
      <c r="L30" s="367" t="s">
        <v>409</v>
      </c>
      <c r="M30" s="361">
        <f>M26-M27</f>
        <v>-0.5702228461133533</v>
      </c>
      <c r="N30" s="355"/>
      <c r="O30" s="355"/>
      <c r="P30" s="352"/>
      <c r="R30" s="346"/>
    </row>
    <row r="31" spans="11:18" ht="24.75" customHeight="1">
      <c r="K31" s="349"/>
      <c r="L31" s="354" t="s">
        <v>410</v>
      </c>
      <c r="M31" s="355">
        <f>'06'!R11</f>
        <v>5935</v>
      </c>
      <c r="N31" s="355"/>
      <c r="O31" s="355"/>
      <c r="P31" s="352"/>
      <c r="R31" s="346"/>
    </row>
    <row r="32" spans="11:18" ht="24.75" customHeight="1">
      <c r="K32" s="349"/>
      <c r="L32" s="359" t="s">
        <v>411</v>
      </c>
      <c r="M32" s="360">
        <f>'[7]M6 Tong hop Viec CHV '!$R$12</f>
        <v>719</v>
      </c>
      <c r="N32" s="355"/>
      <c r="O32" s="355"/>
      <c r="P32" s="352"/>
      <c r="R32" s="346"/>
    </row>
    <row r="33" spans="11:18" ht="24.75" customHeight="1">
      <c r="K33" s="349"/>
      <c r="L33" s="367" t="s">
        <v>412</v>
      </c>
      <c r="M33" s="369">
        <f>M31-M32</f>
        <v>5216</v>
      </c>
      <c r="N33" s="369" t="s">
        <v>385</v>
      </c>
      <c r="O33" s="368">
        <f>(M31-M32)/M32</f>
        <v>7.2545201668984705</v>
      </c>
      <c r="P33" s="352"/>
      <c r="R33" s="346"/>
    </row>
    <row r="34" spans="11:18" ht="24.75" customHeight="1">
      <c r="K34" s="349"/>
      <c r="L34" s="371"/>
      <c r="M34" s="372"/>
      <c r="N34" s="372"/>
      <c r="O34" s="373"/>
      <c r="P34" s="352"/>
      <c r="R34" s="346"/>
    </row>
    <row r="35" spans="11:18" ht="24.75" customHeight="1">
      <c r="K35" s="349"/>
      <c r="L35" s="374"/>
      <c r="M35" s="375"/>
      <c r="N35" s="375"/>
      <c r="O35" s="376"/>
      <c r="P35" s="352"/>
      <c r="R35" s="346"/>
    </row>
    <row r="36" spans="11:18" ht="24.75" customHeight="1" hidden="1">
      <c r="K36" s="349"/>
      <c r="L36" s="29"/>
      <c r="M36" s="30"/>
      <c r="N36" s="30"/>
      <c r="O36" s="30"/>
      <c r="P36" s="352"/>
      <c r="R36" s="346"/>
    </row>
    <row r="37" spans="11:18" ht="24.75" customHeight="1" hidden="1">
      <c r="K37" s="349"/>
      <c r="L37" s="29"/>
      <c r="M37" s="30"/>
      <c r="N37" s="30"/>
      <c r="O37" s="30"/>
      <c r="P37" s="352"/>
      <c r="R37" s="346"/>
    </row>
    <row r="38" spans="11:18" ht="24.75" customHeight="1" hidden="1">
      <c r="K38" s="349"/>
      <c r="L38" s="29"/>
      <c r="M38" s="30"/>
      <c r="N38" s="30"/>
      <c r="O38" s="30"/>
      <c r="P38" s="352"/>
      <c r="R38" s="346"/>
    </row>
    <row r="39" spans="11:18" ht="24.75" customHeight="1">
      <c r="K39" s="349"/>
      <c r="L39" s="370" t="s">
        <v>387</v>
      </c>
      <c r="M39" s="30"/>
      <c r="N39" s="30"/>
      <c r="O39" s="30"/>
      <c r="P39" s="352"/>
      <c r="R39" s="346"/>
    </row>
    <row r="40" spans="11:18" ht="24.75" customHeight="1" hidden="1">
      <c r="K40" s="349"/>
      <c r="L40" s="29"/>
      <c r="M40" s="29"/>
      <c r="N40" s="29"/>
      <c r="O40" s="29"/>
      <c r="P40" s="346"/>
      <c r="R40" s="346"/>
    </row>
    <row r="41" spans="11:18" ht="24.75" customHeight="1" hidden="1">
      <c r="K41" s="349"/>
      <c r="L41" s="29"/>
      <c r="M41" s="29"/>
      <c r="N41" s="29"/>
      <c r="O41" s="29"/>
      <c r="P41" s="346"/>
      <c r="R41" s="346"/>
    </row>
    <row r="42" spans="11:18" ht="24.75" customHeight="1">
      <c r="K42" s="349"/>
      <c r="L42" s="363" t="s">
        <v>413</v>
      </c>
      <c r="M42" s="355">
        <f>'07'!C11</f>
        <v>2199567072</v>
      </c>
      <c r="N42" s="355"/>
      <c r="O42" s="355"/>
      <c r="P42" s="346"/>
      <c r="R42" s="346"/>
    </row>
    <row r="43" spans="11:18" ht="24.75" customHeight="1">
      <c r="K43" s="349"/>
      <c r="L43" s="363" t="s">
        <v>100</v>
      </c>
      <c r="M43" s="355">
        <f>'07'!D11</f>
        <v>2114010179</v>
      </c>
      <c r="N43" s="355"/>
      <c r="O43" s="355"/>
      <c r="P43" s="346"/>
      <c r="R43" s="346"/>
    </row>
    <row r="44" spans="11:18" ht="24.75" customHeight="1">
      <c r="K44" s="349"/>
      <c r="L44" s="363" t="s">
        <v>381</v>
      </c>
      <c r="M44" s="355">
        <f>'07'!E11</f>
        <v>85556893</v>
      </c>
      <c r="N44" s="355"/>
      <c r="O44" s="355"/>
      <c r="P44" s="346"/>
      <c r="R44" s="346"/>
    </row>
    <row r="45" spans="11:18" ht="24.75" customHeight="1" hidden="1">
      <c r="K45" s="349"/>
      <c r="L45" s="29"/>
      <c r="M45" s="355"/>
      <c r="N45" s="355"/>
      <c r="O45" s="355"/>
      <c r="P45" s="346"/>
      <c r="R45" s="346"/>
    </row>
    <row r="46" spans="11:18" ht="24.75" customHeight="1" hidden="1">
      <c r="K46" s="349"/>
      <c r="L46" s="29"/>
      <c r="M46" s="355"/>
      <c r="N46" s="355"/>
      <c r="O46" s="355"/>
      <c r="P46" s="346"/>
      <c r="R46" s="346"/>
    </row>
    <row r="47" spans="11:18" ht="24.75" customHeight="1">
      <c r="K47" s="349"/>
      <c r="L47" s="363" t="s">
        <v>414</v>
      </c>
      <c r="M47" s="355">
        <f>'07'!F11</f>
        <v>1226298</v>
      </c>
      <c r="N47" s="355"/>
      <c r="O47" s="355"/>
      <c r="P47" s="346"/>
      <c r="R47" s="346"/>
    </row>
    <row r="48" spans="11:18" ht="24.75" customHeight="1" hidden="1">
      <c r="K48" s="349"/>
      <c r="L48" s="29"/>
      <c r="M48" s="355"/>
      <c r="N48" s="355"/>
      <c r="O48" s="355"/>
      <c r="P48" s="346"/>
      <c r="R48" s="346"/>
    </row>
    <row r="49" spans="11:18" ht="24.75" customHeight="1" hidden="1">
      <c r="K49" s="349"/>
      <c r="L49" s="29"/>
      <c r="M49" s="355"/>
      <c r="N49" s="355"/>
      <c r="O49" s="355"/>
      <c r="P49" s="346"/>
      <c r="R49" s="346"/>
    </row>
    <row r="50" spans="11:18" ht="24.75" customHeight="1">
      <c r="K50" s="349"/>
      <c r="L50" s="363" t="s">
        <v>415</v>
      </c>
      <c r="M50" s="355">
        <f>'07'!H11</f>
        <v>2198340774</v>
      </c>
      <c r="N50" s="355"/>
      <c r="O50" s="355"/>
      <c r="P50" s="346"/>
      <c r="R50" s="346"/>
    </row>
    <row r="51" spans="11:18" ht="24.75" customHeight="1">
      <c r="K51" s="349"/>
      <c r="L51" s="364" t="s">
        <v>416</v>
      </c>
      <c r="M51" s="360">
        <f>'[7]M7 Thop tien CHV'!$C$12</f>
        <v>54227822.442</v>
      </c>
      <c r="N51" s="355"/>
      <c r="O51" s="355"/>
      <c r="P51" s="346"/>
      <c r="R51" s="346"/>
    </row>
    <row r="52" spans="11:18" ht="24.75" customHeight="1">
      <c r="K52" s="349"/>
      <c r="L52" s="377" t="s">
        <v>388</v>
      </c>
      <c r="M52" s="369">
        <f>M50-M51</f>
        <v>2144112951.558</v>
      </c>
      <c r="N52" s="355"/>
      <c r="O52" s="355"/>
      <c r="P52" s="346"/>
      <c r="R52" s="346"/>
    </row>
    <row r="53" spans="11:18" ht="24.75" customHeight="1">
      <c r="K53" s="349"/>
      <c r="L53" s="377" t="s">
        <v>389</v>
      </c>
      <c r="M53" s="368">
        <f>(M52/M51)</f>
        <v>39.53898303497731</v>
      </c>
      <c r="N53" s="355"/>
      <c r="O53" s="355"/>
      <c r="P53" s="346"/>
      <c r="R53" s="346"/>
    </row>
    <row r="54" spans="11:18" ht="24.75" customHeight="1">
      <c r="K54" s="349"/>
      <c r="L54" s="363" t="s">
        <v>417</v>
      </c>
      <c r="M54" s="355">
        <f>'07'!I11</f>
        <v>756992537</v>
      </c>
      <c r="N54" s="355" t="s">
        <v>390</v>
      </c>
      <c r="O54" s="361">
        <f>'07'!I11/'07'!H11</f>
        <v>0.34434722130118667</v>
      </c>
      <c r="P54" s="346"/>
      <c r="R54" s="346"/>
    </row>
    <row r="55" spans="11:18" ht="24.75" customHeight="1">
      <c r="K55" s="349"/>
      <c r="L55" s="363" t="s">
        <v>418</v>
      </c>
      <c r="M55" s="355">
        <f>'07'!R11</f>
        <v>1441348237</v>
      </c>
      <c r="N55" s="355" t="s">
        <v>390</v>
      </c>
      <c r="O55" s="361">
        <f>'07'!R11/'07'!H11</f>
        <v>0.6556527786988133</v>
      </c>
      <c r="P55" s="346"/>
      <c r="R55" s="346"/>
    </row>
    <row r="56" spans="11:18" ht="24.75" customHeight="1">
      <c r="K56" s="349"/>
      <c r="L56" s="363" t="s">
        <v>419</v>
      </c>
      <c r="M56" s="355">
        <f>'07'!J11+'07'!K11+'07'!L11</f>
        <v>25913650</v>
      </c>
      <c r="N56" s="355" t="s">
        <v>390</v>
      </c>
      <c r="O56" s="361">
        <f>M56/'07'!H11</f>
        <v>0.01178782211861026</v>
      </c>
      <c r="P56" s="346"/>
      <c r="R56" s="346"/>
    </row>
    <row r="57" spans="11:18" ht="24.75" customHeight="1">
      <c r="K57" s="349"/>
      <c r="L57" s="364" t="s">
        <v>420</v>
      </c>
      <c r="M57" s="360">
        <f>'[7]M7 Thop tien CHV'!$H$12+'[7]M7 Thop tien CHV'!$I$12+'[7]M7 Thop tien CHV'!$K$12</f>
        <v>2217726.5</v>
      </c>
      <c r="N57" s="360" t="s">
        <v>390</v>
      </c>
      <c r="O57" s="361">
        <f>M57/M51</f>
        <v>0.040896469748015335</v>
      </c>
      <c r="P57" s="346"/>
      <c r="R57" s="346"/>
    </row>
    <row r="58" spans="11:18" ht="24.75" customHeight="1" hidden="1">
      <c r="K58" s="349"/>
      <c r="L58" s="29"/>
      <c r="M58" s="355"/>
      <c r="N58" s="355"/>
      <c r="O58" s="361"/>
      <c r="P58" s="346"/>
      <c r="R58" s="346"/>
    </row>
    <row r="59" spans="11:18" ht="24.75" customHeight="1" hidden="1">
      <c r="K59" s="349"/>
      <c r="L59" s="29"/>
      <c r="M59" s="355"/>
      <c r="N59" s="355"/>
      <c r="O59" s="361"/>
      <c r="P59" s="346"/>
      <c r="R59" s="346"/>
    </row>
    <row r="60" spans="11:18" ht="24.75" customHeight="1">
      <c r="K60" s="349"/>
      <c r="L60" s="377" t="s">
        <v>421</v>
      </c>
      <c r="M60" s="368">
        <f>O56-O57</f>
        <v>-0.029108647629405075</v>
      </c>
      <c r="N60" s="369"/>
      <c r="O60" s="361"/>
      <c r="P60" s="346"/>
      <c r="R60" s="346"/>
    </row>
    <row r="61" spans="11:18" ht="24.75" customHeight="1" hidden="1">
      <c r="K61" s="349"/>
      <c r="L61" s="29"/>
      <c r="M61" s="355"/>
      <c r="N61" s="355"/>
      <c r="O61" s="361"/>
      <c r="P61" s="346"/>
      <c r="R61" s="346"/>
    </row>
    <row r="62" spans="11:18" ht="24.75" customHeight="1" hidden="1">
      <c r="K62" s="349"/>
      <c r="L62" s="29"/>
      <c r="M62" s="355"/>
      <c r="N62" s="355"/>
      <c r="O62" s="361"/>
      <c r="P62" s="346"/>
      <c r="R62" s="346"/>
    </row>
    <row r="63" spans="11:18" ht="24.75" customHeight="1">
      <c r="K63" s="349"/>
      <c r="L63" s="363" t="s">
        <v>422</v>
      </c>
      <c r="M63" s="355">
        <f>'07'!J11</f>
        <v>12928408</v>
      </c>
      <c r="N63" s="355" t="s">
        <v>391</v>
      </c>
      <c r="O63" s="361">
        <f>'07'!J11/'07'!I11</f>
        <v>0.017078646575877668</v>
      </c>
      <c r="P63" s="346"/>
      <c r="R63" s="346"/>
    </row>
    <row r="64" spans="11:16" ht="24.75" customHeight="1">
      <c r="K64" s="349"/>
      <c r="L64" s="364" t="s">
        <v>423</v>
      </c>
      <c r="M64" s="360">
        <f>'[7]M7 Thop tien CHV'!$H$12</f>
        <v>2212774.5</v>
      </c>
      <c r="N64" s="360" t="s">
        <v>392</v>
      </c>
      <c r="O64" s="361">
        <f>'[6]M7 Thop tien CHV'!$H$12/'[6]M7 Thop tien CHV'!$F$12</f>
        <v>0.014243501319813655</v>
      </c>
      <c r="P64" s="346"/>
    </row>
    <row r="65" spans="11:16" ht="24.75" customHeight="1" hidden="1">
      <c r="K65" s="349"/>
      <c r="L65" s="29"/>
      <c r="M65" s="355"/>
      <c r="N65" s="355"/>
      <c r="O65" s="355"/>
      <c r="P65" s="346"/>
    </row>
    <row r="66" spans="11:16" ht="24.75" customHeight="1" hidden="1">
      <c r="K66" s="349"/>
      <c r="L66" s="29"/>
      <c r="M66" s="355"/>
      <c r="N66" s="355"/>
      <c r="O66" s="355"/>
      <c r="P66" s="346"/>
    </row>
    <row r="67" spans="11:16" ht="24.75" customHeight="1" hidden="1">
      <c r="K67" s="349"/>
      <c r="L67" s="29"/>
      <c r="M67" s="355"/>
      <c r="N67" s="355"/>
      <c r="O67" s="355"/>
      <c r="P67" s="346"/>
    </row>
    <row r="68" spans="11:16" ht="24.75" customHeight="1">
      <c r="K68" s="349"/>
      <c r="L68" s="377" t="s">
        <v>424</v>
      </c>
      <c r="M68" s="368">
        <f>O63-O64</f>
        <v>0.0028351452560640127</v>
      </c>
      <c r="N68" s="355"/>
      <c r="O68" s="355"/>
      <c r="P68" s="346"/>
    </row>
    <row r="69" spans="11:16" ht="24.75" customHeight="1" hidden="1">
      <c r="K69" s="349"/>
      <c r="L69" s="29"/>
      <c r="M69" s="355"/>
      <c r="N69" s="355"/>
      <c r="O69" s="355"/>
      <c r="P69" s="346"/>
    </row>
    <row r="70" spans="11:16" ht="24.75" customHeight="1" hidden="1">
      <c r="K70" s="349"/>
      <c r="L70" s="29"/>
      <c r="M70" s="355"/>
      <c r="N70" s="355"/>
      <c r="O70" s="355"/>
      <c r="P70" s="346"/>
    </row>
    <row r="71" spans="11:16" ht="24.75" customHeight="1" hidden="1">
      <c r="K71" s="349"/>
      <c r="L71" s="29"/>
      <c r="M71" s="355"/>
      <c r="N71" s="355"/>
      <c r="O71" s="355"/>
      <c r="P71" s="346"/>
    </row>
    <row r="72" spans="11:16" ht="24.75" customHeight="1">
      <c r="K72" s="349"/>
      <c r="L72" s="363" t="s">
        <v>425</v>
      </c>
      <c r="M72" s="355">
        <f>'07'!S11</f>
        <v>2172427124</v>
      </c>
      <c r="N72" s="355"/>
      <c r="O72" s="355"/>
      <c r="P72" s="346"/>
    </row>
    <row r="73" spans="11:16" ht="24.75" customHeight="1">
      <c r="K73" s="349"/>
      <c r="L73" s="364" t="s">
        <v>426</v>
      </c>
      <c r="M73" s="360">
        <f>'[7]M7 Thop tien CHV'!$R$12</f>
        <v>48126810.362</v>
      </c>
      <c r="N73" s="355"/>
      <c r="O73" s="355"/>
      <c r="P73" s="346"/>
    </row>
    <row r="74" spans="11:16" ht="24.75" customHeight="1" hidden="1">
      <c r="K74" s="349"/>
      <c r="L74" s="29"/>
      <c r="M74" s="29"/>
      <c r="N74" s="29"/>
      <c r="O74" s="29"/>
      <c r="P74" s="346"/>
    </row>
    <row r="75" spans="11:16" ht="24.75" customHeight="1" hidden="1">
      <c r="K75" s="349"/>
      <c r="L75" s="29"/>
      <c r="M75" s="29"/>
      <c r="N75" s="29"/>
      <c r="O75" s="29"/>
      <c r="P75" s="346"/>
    </row>
    <row r="76" spans="11:16" ht="24.75" customHeight="1">
      <c r="K76" s="349"/>
      <c r="L76" s="377" t="s">
        <v>393</v>
      </c>
      <c r="M76" s="369">
        <f>M72-M73</f>
        <v>2124300313.638</v>
      </c>
      <c r="N76" s="29"/>
      <c r="O76" s="29"/>
      <c r="P76" s="346"/>
    </row>
    <row r="77" spans="11:16" ht="24.75" customHeight="1" hidden="1">
      <c r="K77" s="349"/>
      <c r="L77" s="377"/>
      <c r="M77" s="377"/>
      <c r="N77" s="29"/>
      <c r="O77" s="29"/>
      <c r="P77" s="346"/>
    </row>
    <row r="78" spans="11:16" ht="24.75" customHeight="1" hidden="1">
      <c r="K78" s="349"/>
      <c r="L78" s="377"/>
      <c r="M78" s="377"/>
      <c r="N78" s="29"/>
      <c r="O78" s="29"/>
      <c r="P78" s="346"/>
    </row>
    <row r="79" spans="11:16" ht="24.75" customHeight="1">
      <c r="K79" s="349"/>
      <c r="L79" s="377" t="s">
        <v>394</v>
      </c>
      <c r="M79" s="368">
        <f>M76/M73</f>
        <v>44.139644777192764</v>
      </c>
      <c r="N79" s="29"/>
      <c r="O79" s="29"/>
      <c r="P79" s="346"/>
    </row>
    <row r="80" spans="11:16" ht="24.75" customHeight="1">
      <c r="K80" s="349"/>
      <c r="L80" s="29"/>
      <c r="M80" s="29"/>
      <c r="N80" s="29"/>
      <c r="O80" s="29"/>
      <c r="P80" s="346"/>
    </row>
    <row r="81" spans="11:16" ht="24.75" customHeight="1">
      <c r="K81" s="349"/>
      <c r="L81" s="29"/>
      <c r="M81" s="29"/>
      <c r="N81" s="29"/>
      <c r="O81" s="29"/>
      <c r="P81" s="346"/>
    </row>
    <row r="82" spans="11:16" ht="24.75" customHeight="1" hidden="1">
      <c r="K82" s="349"/>
      <c r="L82" s="29"/>
      <c r="M82" s="29"/>
      <c r="N82" s="29"/>
      <c r="O82" s="29"/>
      <c r="P82" s="346"/>
    </row>
    <row r="83" spans="11:16" ht="24.75" customHeight="1" hidden="1">
      <c r="K83" s="349"/>
      <c r="L83" s="29"/>
      <c r="M83" s="29"/>
      <c r="N83" s="29"/>
      <c r="O83" s="29"/>
      <c r="P83" s="346"/>
    </row>
    <row r="84" spans="11:16" ht="24.75" customHeight="1">
      <c r="K84" s="349"/>
      <c r="L84" s="29"/>
      <c r="M84" s="29"/>
      <c r="N84" s="29"/>
      <c r="O84" s="29"/>
      <c r="P84" s="346"/>
    </row>
    <row r="85" spans="11:16" ht="24.75" customHeight="1" hidden="1">
      <c r="K85" s="349"/>
      <c r="L85" s="29"/>
      <c r="M85" s="29"/>
      <c r="N85" s="29"/>
      <c r="O85" s="29"/>
      <c r="P85" s="346"/>
    </row>
    <row r="86" spans="11:16" ht="24.75" customHeight="1" hidden="1">
      <c r="K86" s="349"/>
      <c r="L86" s="29"/>
      <c r="M86" s="29"/>
      <c r="N86" s="29"/>
      <c r="O86" s="29"/>
      <c r="P86" s="346"/>
    </row>
    <row r="87" spans="11:16" ht="24.75" customHeight="1">
      <c r="K87" s="349"/>
      <c r="L87" s="29"/>
      <c r="M87" s="29"/>
      <c r="N87" s="29"/>
      <c r="O87" s="29"/>
      <c r="P87" s="346"/>
    </row>
    <row r="88" spans="11:16" ht="24.75" customHeight="1">
      <c r="K88" s="349"/>
      <c r="L88" s="29"/>
      <c r="M88" s="29"/>
      <c r="N88" s="29"/>
      <c r="O88" s="29"/>
      <c r="P88" s="346"/>
    </row>
    <row r="89" spans="11:16" ht="24.75" customHeight="1" hidden="1">
      <c r="K89" s="349"/>
      <c r="L89" s="29"/>
      <c r="M89" s="29"/>
      <c r="N89" s="29"/>
      <c r="O89" s="29"/>
      <c r="P89" s="346"/>
    </row>
    <row r="90" spans="11:16" ht="24.75" customHeight="1" hidden="1">
      <c r="K90" s="349"/>
      <c r="L90" s="29"/>
      <c r="M90" s="29"/>
      <c r="N90" s="29"/>
      <c r="O90" s="29"/>
      <c r="P90" s="346"/>
    </row>
    <row r="91" spans="11:16" ht="24.75" customHeight="1" hidden="1">
      <c r="K91" s="349"/>
      <c r="L91" s="29"/>
      <c r="M91" s="29"/>
      <c r="N91" s="29"/>
      <c r="O91" s="29"/>
      <c r="P91" s="346"/>
    </row>
    <row r="92" spans="11:16" ht="24.75" customHeight="1">
      <c r="K92" s="349"/>
      <c r="L92" s="29"/>
      <c r="M92" s="29"/>
      <c r="N92" s="29"/>
      <c r="O92" s="29"/>
      <c r="P92" s="346"/>
    </row>
    <row r="93" spans="11:16" ht="24.75" customHeight="1" hidden="1">
      <c r="K93" s="349"/>
      <c r="L93" s="29"/>
      <c r="M93" s="29"/>
      <c r="N93" s="29"/>
      <c r="O93" s="29"/>
      <c r="P93" s="346"/>
    </row>
    <row r="94" spans="11:16" ht="24.75" customHeight="1" hidden="1">
      <c r="K94" s="349"/>
      <c r="L94" s="29"/>
      <c r="M94" s="29"/>
      <c r="N94" s="29"/>
      <c r="O94" s="29"/>
      <c r="P94" s="346"/>
    </row>
    <row r="95" spans="11:16" ht="24.75" customHeight="1">
      <c r="K95" s="349"/>
      <c r="L95" s="29"/>
      <c r="M95" s="29"/>
      <c r="N95" s="29"/>
      <c r="O95" s="29"/>
      <c r="P95" s="346"/>
    </row>
    <row r="96" spans="11:16" ht="24.75" customHeight="1">
      <c r="K96" s="349"/>
      <c r="L96" s="29"/>
      <c r="M96" s="29"/>
      <c r="N96" s="29"/>
      <c r="O96" s="29"/>
      <c r="P96" s="346"/>
    </row>
    <row r="97" spans="11:16" ht="24.75" customHeight="1" hidden="1">
      <c r="K97" s="349"/>
      <c r="L97" s="29"/>
      <c r="M97" s="29"/>
      <c r="N97" s="29"/>
      <c r="O97" s="29"/>
      <c r="P97" s="346"/>
    </row>
    <row r="98" spans="11:16" ht="24.75" customHeight="1" hidden="1">
      <c r="K98" s="349"/>
      <c r="L98" s="29"/>
      <c r="M98" s="29"/>
      <c r="N98" s="29"/>
      <c r="O98" s="29"/>
      <c r="P98" s="346"/>
    </row>
    <row r="99" spans="11:16" ht="24.75" customHeight="1" hidden="1">
      <c r="K99" s="349"/>
      <c r="L99" s="29"/>
      <c r="M99" s="29"/>
      <c r="N99" s="29"/>
      <c r="O99" s="29"/>
      <c r="P99" s="346"/>
    </row>
    <row r="100" spans="11:16" ht="24.75" customHeight="1">
      <c r="K100" s="349"/>
      <c r="L100" s="29"/>
      <c r="M100" s="29"/>
      <c r="N100" s="29"/>
      <c r="O100" s="29"/>
      <c r="P100" s="346"/>
    </row>
    <row r="101" spans="11:16" ht="24.75" customHeight="1" hidden="1">
      <c r="K101" s="349"/>
      <c r="L101" s="29"/>
      <c r="M101" s="29"/>
      <c r="N101" s="29"/>
      <c r="O101" s="29"/>
      <c r="P101" s="346"/>
    </row>
    <row r="102" spans="11:16" ht="24.75" customHeight="1" hidden="1">
      <c r="K102" s="349"/>
      <c r="L102" s="29"/>
      <c r="M102" s="29"/>
      <c r="N102" s="29"/>
      <c r="O102" s="29"/>
      <c r="P102" s="346"/>
    </row>
    <row r="103" spans="11:16" ht="24.75" customHeight="1">
      <c r="K103" s="349"/>
      <c r="L103" s="29"/>
      <c r="M103" s="29"/>
      <c r="N103" s="29"/>
      <c r="O103" s="29"/>
      <c r="P103" s="346"/>
    </row>
    <row r="104" spans="11:16" ht="24.75" customHeight="1">
      <c r="K104" s="349"/>
      <c r="L104" s="29"/>
      <c r="M104" s="29"/>
      <c r="N104" s="29"/>
      <c r="O104" s="29"/>
      <c r="P104" s="346"/>
    </row>
    <row r="105" spans="11:16" ht="24.75" customHeight="1">
      <c r="K105" s="349"/>
      <c r="L105" s="29"/>
      <c r="M105" s="29"/>
      <c r="N105" s="29"/>
      <c r="O105" s="29"/>
      <c r="P105" s="346"/>
    </row>
    <row r="106" spans="11:16" ht="24.75" customHeight="1">
      <c r="K106" s="349"/>
      <c r="L106" s="29"/>
      <c r="M106" s="29"/>
      <c r="N106" s="29"/>
      <c r="O106" s="29"/>
      <c r="P106" s="346"/>
    </row>
    <row r="107" spans="11:16" ht="24.75" customHeight="1" hidden="1">
      <c r="K107" s="349"/>
      <c r="L107" s="29"/>
      <c r="M107" s="29"/>
      <c r="N107" s="29"/>
      <c r="O107" s="29"/>
      <c r="P107" s="346"/>
    </row>
    <row r="108" spans="11:16" ht="24.75" customHeight="1" hidden="1">
      <c r="K108" s="349"/>
      <c r="L108" s="29"/>
      <c r="M108" s="29"/>
      <c r="N108" s="29"/>
      <c r="O108" s="29"/>
      <c r="P108" s="346"/>
    </row>
    <row r="109" spans="11:16" ht="24.75" customHeight="1">
      <c r="K109" s="349"/>
      <c r="L109" s="29"/>
      <c r="M109" s="29"/>
      <c r="N109" s="29"/>
      <c r="O109" s="29"/>
      <c r="P109" s="346"/>
    </row>
    <row r="110" spans="11:16" ht="24.75" customHeight="1" hidden="1">
      <c r="K110" s="349"/>
      <c r="L110" s="29"/>
      <c r="M110" s="29"/>
      <c r="N110" s="29"/>
      <c r="O110" s="29"/>
      <c r="P110" s="346"/>
    </row>
    <row r="111" spans="11:16" ht="24.75" customHeight="1" hidden="1">
      <c r="K111" s="349"/>
      <c r="L111" s="29"/>
      <c r="M111" s="29"/>
      <c r="N111" s="29"/>
      <c r="O111" s="29"/>
      <c r="P111" s="346"/>
    </row>
    <row r="112" spans="11:16" ht="24.75" customHeight="1">
      <c r="K112" s="349"/>
      <c r="L112" s="29"/>
      <c r="M112" s="29"/>
      <c r="N112" s="29"/>
      <c r="O112" s="29"/>
      <c r="P112" s="346"/>
    </row>
    <row r="113" spans="12:15" ht="24.75" customHeight="1">
      <c r="L113" s="353"/>
      <c r="M113" s="353"/>
      <c r="N113" s="353"/>
      <c r="O113" s="353"/>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43" customFormat="1" ht="29.25" customHeight="1"/>
    <row r="129" s="344"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zoomScalePageLayoutView="0" workbookViewId="0" topLeftCell="A1">
      <selection activeCell="B4" sqref="B4"/>
    </sheetView>
  </sheetViews>
  <sheetFormatPr defaultColWidth="9.00390625" defaultRowHeight="15.75"/>
  <cols>
    <col min="1" max="1" width="23.50390625" style="0" customWidth="1"/>
    <col min="2" max="2" width="66.125" style="0" customWidth="1"/>
  </cols>
  <sheetData>
    <row r="2" spans="1:2" ht="62.25" customHeight="1">
      <c r="A2" s="864" t="s">
        <v>440</v>
      </c>
      <c r="B2" s="864"/>
    </row>
    <row r="3" spans="1:2" ht="22.5" customHeight="1">
      <c r="A3" s="408" t="s">
        <v>428</v>
      </c>
      <c r="B3" s="456" t="s">
        <v>583</v>
      </c>
    </row>
    <row r="4" spans="1:2" ht="22.5" customHeight="1">
      <c r="A4" s="408" t="s">
        <v>427</v>
      </c>
      <c r="B4" s="409" t="s">
        <v>442</v>
      </c>
    </row>
    <row r="5" spans="1:2" ht="22.5" customHeight="1">
      <c r="A5" s="408" t="s">
        <v>429</v>
      </c>
      <c r="B5" s="426" t="s">
        <v>443</v>
      </c>
    </row>
    <row r="6" spans="1:2" ht="22.5" customHeight="1">
      <c r="A6" s="408" t="s">
        <v>430</v>
      </c>
      <c r="B6" s="426" t="s">
        <v>444</v>
      </c>
    </row>
    <row r="7" spans="1:2" ht="22.5" customHeight="1">
      <c r="A7" s="408" t="s">
        <v>431</v>
      </c>
      <c r="B7" s="426" t="s">
        <v>396</v>
      </c>
    </row>
    <row r="8" spans="1:2" ht="15.75">
      <c r="A8" s="410" t="s">
        <v>432</v>
      </c>
      <c r="B8" s="427" t="s">
        <v>584</v>
      </c>
    </row>
    <row r="10" spans="1:2" ht="62.25" customHeight="1">
      <c r="A10" s="865" t="s">
        <v>441</v>
      </c>
      <c r="B10" s="865"/>
    </row>
    <row r="11" spans="1:2" ht="15.75">
      <c r="A11" s="866" t="s">
        <v>439</v>
      </c>
      <c r="B11" s="866"/>
    </row>
  </sheetData>
  <sheetProtection/>
  <mergeCells count="3">
    <mergeCell ref="A2:B2"/>
    <mergeCell ref="A10:B10"/>
    <mergeCell ref="A11:B1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tabColor indexed="19"/>
  </sheetPr>
  <dimension ref="A1:T107"/>
  <sheetViews>
    <sheetView showZeros="0" zoomScale="105" zoomScaleNormal="105" zoomScaleSheetLayoutView="100" workbookViewId="0" topLeftCell="A5">
      <selection activeCell="H24" sqref="H24"/>
    </sheetView>
  </sheetViews>
  <sheetFormatPr defaultColWidth="9.00390625" defaultRowHeight="15.75"/>
  <cols>
    <col min="1" max="1" width="3.50390625" style="23" customWidth="1"/>
    <col min="2" max="2" width="20.75390625" style="23" customWidth="1"/>
    <col min="3" max="3" width="9.625" style="23" customWidth="1"/>
    <col min="4" max="5" width="7.375" style="23" customWidth="1"/>
    <col min="6" max="6" width="6.50390625" style="23" customWidth="1"/>
    <col min="7" max="7" width="6.75390625" style="23" customWidth="1"/>
    <col min="8" max="8" width="8.875" style="23" customWidth="1"/>
    <col min="9" max="9" width="7.875" style="23" customWidth="1"/>
    <col min="10" max="10" width="7.625" style="23" customWidth="1"/>
    <col min="11" max="11" width="6.25390625" style="23" customWidth="1"/>
    <col min="12" max="12" width="7.375" style="23" customWidth="1"/>
    <col min="13" max="13" width="5.875" style="23" customWidth="1"/>
    <col min="14" max="14" width="8.625" style="23" customWidth="1"/>
    <col min="15" max="15" width="6.125" style="23" customWidth="1"/>
    <col min="16" max="16" width="7.25390625" style="23" customWidth="1"/>
    <col min="17" max="17" width="7.50390625" style="23" customWidth="1"/>
    <col min="18" max="18" width="7.25390625" style="23" customWidth="1"/>
    <col min="19" max="19" width="8.625" style="23" customWidth="1"/>
    <col min="20" max="16384" width="9.00390625" style="23" customWidth="1"/>
  </cols>
  <sheetData>
    <row r="1" spans="1:19" ht="20.25" customHeight="1">
      <c r="A1" s="388" t="s">
        <v>27</v>
      </c>
      <c r="B1" s="388"/>
      <c r="C1" s="388"/>
      <c r="E1" s="867" t="s">
        <v>66</v>
      </c>
      <c r="F1" s="867"/>
      <c r="G1" s="867"/>
      <c r="H1" s="867"/>
      <c r="I1" s="867"/>
      <c r="J1" s="867"/>
      <c r="K1" s="867"/>
      <c r="L1" s="867"/>
      <c r="M1" s="867"/>
      <c r="N1" s="867"/>
      <c r="O1" s="867"/>
      <c r="P1" s="379" t="s">
        <v>433</v>
      </c>
      <c r="Q1" s="379"/>
      <c r="R1" s="379"/>
      <c r="S1" s="379"/>
    </row>
    <row r="2" spans="1:19" ht="17.25" customHeight="1">
      <c r="A2" s="873" t="s">
        <v>245</v>
      </c>
      <c r="B2" s="873"/>
      <c r="C2" s="873"/>
      <c r="D2" s="873"/>
      <c r="E2" s="868" t="s">
        <v>34</v>
      </c>
      <c r="F2" s="868"/>
      <c r="G2" s="868"/>
      <c r="H2" s="868"/>
      <c r="I2" s="868"/>
      <c r="J2" s="868"/>
      <c r="K2" s="868"/>
      <c r="L2" s="868"/>
      <c r="M2" s="868"/>
      <c r="N2" s="868"/>
      <c r="O2" s="868"/>
      <c r="P2" s="874" t="str">
        <f>'Thong tin'!B4</f>
        <v>Cục Thi hành án dân sự tỉnh Lâm Đồng </v>
      </c>
      <c r="Q2" s="874"/>
      <c r="R2" s="874"/>
      <c r="S2" s="874"/>
    </row>
    <row r="3" spans="1:19" ht="19.5" customHeight="1">
      <c r="A3" s="873" t="s">
        <v>246</v>
      </c>
      <c r="B3" s="873"/>
      <c r="C3" s="873"/>
      <c r="D3" s="873"/>
      <c r="E3" s="869" t="str">
        <f>'Thong tin'!B3</f>
        <v>01 tháng / năm 2017</v>
      </c>
      <c r="F3" s="869"/>
      <c r="G3" s="869"/>
      <c r="H3" s="869"/>
      <c r="I3" s="869"/>
      <c r="J3" s="869"/>
      <c r="K3" s="869"/>
      <c r="L3" s="869"/>
      <c r="M3" s="869"/>
      <c r="N3" s="869"/>
      <c r="O3" s="869"/>
      <c r="P3" s="379" t="s">
        <v>434</v>
      </c>
      <c r="Q3" s="388"/>
      <c r="R3" s="379"/>
      <c r="S3" s="379"/>
    </row>
    <row r="4" spans="1:19" ht="14.25" customHeight="1">
      <c r="A4" s="382" t="s">
        <v>124</v>
      </c>
      <c r="B4" s="388"/>
      <c r="C4" s="388"/>
      <c r="D4" s="388"/>
      <c r="E4" s="388"/>
      <c r="F4" s="388"/>
      <c r="G4" s="388"/>
      <c r="H4" s="388"/>
      <c r="I4" s="388"/>
      <c r="J4" s="388"/>
      <c r="K4" s="388"/>
      <c r="L4" s="388"/>
      <c r="M4" s="388"/>
      <c r="N4" s="392"/>
      <c r="O4" s="392"/>
      <c r="P4" s="881" t="s">
        <v>308</v>
      </c>
      <c r="Q4" s="881"/>
      <c r="R4" s="881"/>
      <c r="S4" s="881"/>
    </row>
    <row r="5" spans="2:19" ht="21.75" customHeight="1">
      <c r="B5" s="386"/>
      <c r="C5" s="386"/>
      <c r="Q5" s="393" t="s">
        <v>244</v>
      </c>
      <c r="R5" s="394"/>
      <c r="S5" s="394"/>
    </row>
    <row r="6" spans="1:19" ht="19.5" customHeight="1">
      <c r="A6" s="882" t="s">
        <v>57</v>
      </c>
      <c r="B6" s="882"/>
      <c r="C6" s="872" t="s">
        <v>125</v>
      </c>
      <c r="D6" s="872"/>
      <c r="E6" s="872"/>
      <c r="F6" s="870" t="s">
        <v>101</v>
      </c>
      <c r="G6" s="870" t="s">
        <v>126</v>
      </c>
      <c r="H6" s="871" t="s">
        <v>102</v>
      </c>
      <c r="I6" s="871"/>
      <c r="J6" s="871"/>
      <c r="K6" s="871"/>
      <c r="L6" s="871"/>
      <c r="M6" s="871"/>
      <c r="N6" s="871"/>
      <c r="O6" s="871"/>
      <c r="P6" s="871"/>
      <c r="Q6" s="871"/>
      <c r="R6" s="872" t="s">
        <v>250</v>
      </c>
      <c r="S6" s="872" t="s">
        <v>436</v>
      </c>
    </row>
    <row r="7" spans="1:19" s="379" customFormat="1" ht="27" customHeight="1">
      <c r="A7" s="882"/>
      <c r="B7" s="882"/>
      <c r="C7" s="872" t="s">
        <v>42</v>
      </c>
      <c r="D7" s="884" t="s">
        <v>7</v>
      </c>
      <c r="E7" s="884"/>
      <c r="F7" s="870"/>
      <c r="G7" s="870"/>
      <c r="H7" s="870" t="s">
        <v>102</v>
      </c>
      <c r="I7" s="872" t="s">
        <v>103</v>
      </c>
      <c r="J7" s="872"/>
      <c r="K7" s="872"/>
      <c r="L7" s="872"/>
      <c r="M7" s="872"/>
      <c r="N7" s="872"/>
      <c r="O7" s="872"/>
      <c r="P7" s="872"/>
      <c r="Q7" s="870" t="s">
        <v>112</v>
      </c>
      <c r="R7" s="872"/>
      <c r="S7" s="872"/>
    </row>
    <row r="8" spans="1:19" ht="21.75" customHeight="1">
      <c r="A8" s="882"/>
      <c r="B8" s="882"/>
      <c r="C8" s="872"/>
      <c r="D8" s="884" t="s">
        <v>128</v>
      </c>
      <c r="E8" s="884" t="s">
        <v>129</v>
      </c>
      <c r="F8" s="870"/>
      <c r="G8" s="870"/>
      <c r="H8" s="870"/>
      <c r="I8" s="870" t="s">
        <v>435</v>
      </c>
      <c r="J8" s="884" t="s">
        <v>7</v>
      </c>
      <c r="K8" s="884"/>
      <c r="L8" s="884"/>
      <c r="M8" s="884"/>
      <c r="N8" s="884"/>
      <c r="O8" s="884"/>
      <c r="P8" s="884"/>
      <c r="Q8" s="870"/>
      <c r="R8" s="872"/>
      <c r="S8" s="872"/>
    </row>
    <row r="9" spans="1:19" ht="84" customHeight="1">
      <c r="A9" s="882"/>
      <c r="B9" s="882"/>
      <c r="C9" s="872"/>
      <c r="D9" s="884"/>
      <c r="E9" s="884"/>
      <c r="F9" s="870"/>
      <c r="G9" s="870"/>
      <c r="H9" s="870"/>
      <c r="I9" s="870"/>
      <c r="J9" s="395" t="s">
        <v>130</v>
      </c>
      <c r="K9" s="395" t="s">
        <v>131</v>
      </c>
      <c r="L9" s="396" t="s">
        <v>105</v>
      </c>
      <c r="M9" s="396" t="s">
        <v>132</v>
      </c>
      <c r="N9" s="396" t="s">
        <v>108</v>
      </c>
      <c r="O9" s="396" t="s">
        <v>251</v>
      </c>
      <c r="P9" s="396" t="s">
        <v>111</v>
      </c>
      <c r="Q9" s="870"/>
      <c r="R9" s="872"/>
      <c r="S9" s="872"/>
    </row>
    <row r="10" spans="1:19" ht="22.5" customHeight="1">
      <c r="A10" s="885" t="s">
        <v>6</v>
      </c>
      <c r="B10" s="886"/>
      <c r="C10" s="397">
        <v>1</v>
      </c>
      <c r="D10" s="397">
        <v>2</v>
      </c>
      <c r="E10" s="397">
        <v>3</v>
      </c>
      <c r="F10" s="397">
        <v>4</v>
      </c>
      <c r="G10" s="397">
        <v>5</v>
      </c>
      <c r="H10" s="397">
        <v>6</v>
      </c>
      <c r="I10" s="397">
        <v>7</v>
      </c>
      <c r="J10" s="397">
        <v>8</v>
      </c>
      <c r="K10" s="397">
        <v>9</v>
      </c>
      <c r="L10" s="397">
        <v>10</v>
      </c>
      <c r="M10" s="397">
        <v>11</v>
      </c>
      <c r="N10" s="397">
        <v>12</v>
      </c>
      <c r="O10" s="397">
        <v>13</v>
      </c>
      <c r="P10" s="397">
        <v>14</v>
      </c>
      <c r="Q10" s="397">
        <v>15</v>
      </c>
      <c r="R10" s="397">
        <v>16</v>
      </c>
      <c r="S10" s="398">
        <v>17</v>
      </c>
    </row>
    <row r="11" spans="1:19" ht="25.5" customHeight="1">
      <c r="A11" s="888" t="s">
        <v>30</v>
      </c>
      <c r="B11" s="889"/>
      <c r="C11" s="457">
        <f aca="true" t="shared" si="0" ref="C11:K11">C13+C28</f>
        <v>6366</v>
      </c>
      <c r="D11" s="457">
        <f t="shared" si="0"/>
        <v>5330</v>
      </c>
      <c r="E11" s="457">
        <f t="shared" si="0"/>
        <v>1036</v>
      </c>
      <c r="F11" s="457">
        <f t="shared" si="0"/>
        <v>13</v>
      </c>
      <c r="G11" s="457">
        <f t="shared" si="0"/>
        <v>0</v>
      </c>
      <c r="H11" s="457">
        <f t="shared" si="0"/>
        <v>6353</v>
      </c>
      <c r="I11" s="457">
        <f t="shared" si="0"/>
        <v>3895</v>
      </c>
      <c r="J11" s="457">
        <f t="shared" si="0"/>
        <v>399</v>
      </c>
      <c r="K11" s="457">
        <f t="shared" si="0"/>
        <v>19</v>
      </c>
      <c r="L11" s="457">
        <f>I11-J11-K11-M11-N11-O11-P11</f>
        <v>3368</v>
      </c>
      <c r="M11" s="457">
        <f aca="true" t="shared" si="1" ref="M11:R11">M13+M28</f>
        <v>42</v>
      </c>
      <c r="N11" s="457">
        <f t="shared" si="1"/>
        <v>28</v>
      </c>
      <c r="O11" s="457">
        <f t="shared" si="1"/>
        <v>3</v>
      </c>
      <c r="P11" s="457">
        <f t="shared" si="1"/>
        <v>36</v>
      </c>
      <c r="Q11" s="457">
        <f t="shared" si="1"/>
        <v>2458</v>
      </c>
      <c r="R11" s="457">
        <f t="shared" si="1"/>
        <v>5935</v>
      </c>
      <c r="S11" s="454">
        <f>(J11+K11)/I11</f>
        <v>0.1073170731707317</v>
      </c>
    </row>
    <row r="12" spans="1:19" ht="25.5" customHeight="1">
      <c r="A12" s="451"/>
      <c r="B12" s="453"/>
      <c r="C12" s="458">
        <f aca="true" t="shared" si="2" ref="C12:C97">D12+E12</f>
        <v>0</v>
      </c>
      <c r="D12" s="457"/>
      <c r="E12" s="457"/>
      <c r="F12" s="457"/>
      <c r="G12" s="457"/>
      <c r="H12" s="458">
        <f>C12-F12</f>
        <v>0</v>
      </c>
      <c r="I12" s="458">
        <f>H12-Q12</f>
        <v>0</v>
      </c>
      <c r="J12" s="457"/>
      <c r="K12" s="457"/>
      <c r="L12" s="467">
        <f>I12-J12-K12-M12-N12-O12-P12</f>
        <v>0</v>
      </c>
      <c r="M12" s="457"/>
      <c r="N12" s="457"/>
      <c r="O12" s="457"/>
      <c r="P12" s="457"/>
      <c r="Q12" s="457"/>
      <c r="R12" s="458">
        <f>H12-J12-K12</f>
        <v>0</v>
      </c>
      <c r="S12" s="454"/>
    </row>
    <row r="13" spans="1:19" ht="25.5" customHeight="1">
      <c r="A13" s="428" t="s">
        <v>0</v>
      </c>
      <c r="B13" s="429" t="s">
        <v>446</v>
      </c>
      <c r="C13" s="458">
        <f>C14+C15+C16+C17+C18+C19+C20+C21+C22+C23+C24+C25+C26+C27</f>
        <v>97</v>
      </c>
      <c r="D13" s="458">
        <f aca="true" t="shared" si="3" ref="D13:R13">D14+D15+D16+D17+D18+D19+D20+D21+D22+D23+D24+D25+D26+D27</f>
        <v>74</v>
      </c>
      <c r="E13" s="458">
        <f t="shared" si="3"/>
        <v>23</v>
      </c>
      <c r="F13" s="458">
        <f t="shared" si="3"/>
        <v>1</v>
      </c>
      <c r="G13" s="458">
        <f t="shared" si="3"/>
        <v>0</v>
      </c>
      <c r="H13" s="458">
        <f t="shared" si="3"/>
        <v>96</v>
      </c>
      <c r="I13" s="458">
        <f t="shared" si="3"/>
        <v>64</v>
      </c>
      <c r="J13" s="458">
        <f t="shared" si="3"/>
        <v>2</v>
      </c>
      <c r="K13" s="458">
        <f t="shared" si="3"/>
        <v>0</v>
      </c>
      <c r="L13" s="458">
        <f t="shared" si="3"/>
        <v>58</v>
      </c>
      <c r="M13" s="458">
        <f t="shared" si="3"/>
        <v>1</v>
      </c>
      <c r="N13" s="458">
        <f t="shared" si="3"/>
        <v>0</v>
      </c>
      <c r="O13" s="458">
        <f t="shared" si="3"/>
        <v>0</v>
      </c>
      <c r="P13" s="458">
        <f t="shared" si="3"/>
        <v>3</v>
      </c>
      <c r="Q13" s="458">
        <f t="shared" si="3"/>
        <v>32</v>
      </c>
      <c r="R13" s="458">
        <f t="shared" si="3"/>
        <v>94</v>
      </c>
      <c r="S13" s="454">
        <f aca="true" t="shared" si="4" ref="S13:S78">(J13+K13)/I13</f>
        <v>0.03125</v>
      </c>
    </row>
    <row r="14" spans="1:19" ht="19.5" customHeight="1">
      <c r="A14" s="430" t="s">
        <v>43</v>
      </c>
      <c r="B14" s="431" t="s">
        <v>444</v>
      </c>
      <c r="C14" s="459">
        <f t="shared" si="2"/>
        <v>0</v>
      </c>
      <c r="D14" s="483">
        <v>0</v>
      </c>
      <c r="E14" s="483"/>
      <c r="F14" s="483"/>
      <c r="G14" s="483"/>
      <c r="H14" s="459">
        <f>C14-F14</f>
        <v>0</v>
      </c>
      <c r="I14" s="459">
        <f>H14-Q14</f>
        <v>0</v>
      </c>
      <c r="J14" s="483"/>
      <c r="K14" s="483"/>
      <c r="L14" s="484">
        <f>I14-J14-K14-M14-N14-O14-P14</f>
        <v>0</v>
      </c>
      <c r="M14" s="483">
        <v>0</v>
      </c>
      <c r="N14" s="483">
        <v>0</v>
      </c>
      <c r="O14" s="483">
        <v>0</v>
      </c>
      <c r="P14" s="483">
        <v>0</v>
      </c>
      <c r="Q14" s="484">
        <v>0</v>
      </c>
      <c r="R14" s="459">
        <f>H14-J14-K14</f>
        <v>0</v>
      </c>
      <c r="S14" s="378"/>
    </row>
    <row r="15" spans="1:19" ht="19.5" customHeight="1">
      <c r="A15" s="430" t="s">
        <v>44</v>
      </c>
      <c r="B15" s="431" t="s">
        <v>447</v>
      </c>
      <c r="C15" s="459">
        <f t="shared" si="2"/>
        <v>4</v>
      </c>
      <c r="D15" s="483">
        <v>2</v>
      </c>
      <c r="E15" s="483">
        <v>2</v>
      </c>
      <c r="F15" s="483"/>
      <c r="G15" s="483"/>
      <c r="H15" s="459">
        <f aca="true" t="shared" si="5" ref="H15:H80">C15-F15</f>
        <v>4</v>
      </c>
      <c r="I15" s="459">
        <f aca="true" t="shared" si="6" ref="I15:I97">H15-Q15</f>
        <v>3</v>
      </c>
      <c r="J15" s="483"/>
      <c r="K15" s="483"/>
      <c r="L15" s="484">
        <f aca="true" t="shared" si="7" ref="L15:L80">I15-J15-K15-M15-N15-O15-P15</f>
        <v>3</v>
      </c>
      <c r="M15" s="483">
        <v>0</v>
      </c>
      <c r="N15" s="483">
        <v>0</v>
      </c>
      <c r="O15" s="483">
        <v>0</v>
      </c>
      <c r="P15" s="483">
        <v>0</v>
      </c>
      <c r="Q15" s="484">
        <v>1</v>
      </c>
      <c r="R15" s="459">
        <f aca="true" t="shared" si="8" ref="R15:R97">H15-J15-K15</f>
        <v>4</v>
      </c>
      <c r="S15" s="378">
        <f t="shared" si="4"/>
        <v>0</v>
      </c>
    </row>
    <row r="16" spans="1:19" ht="19.5" customHeight="1">
      <c r="A16" s="430" t="s">
        <v>49</v>
      </c>
      <c r="B16" s="431" t="s">
        <v>448</v>
      </c>
      <c r="C16" s="459">
        <f t="shared" si="2"/>
        <v>6</v>
      </c>
      <c r="D16" s="483">
        <v>5</v>
      </c>
      <c r="E16" s="483">
        <v>1</v>
      </c>
      <c r="F16" s="483"/>
      <c r="G16" s="483"/>
      <c r="H16" s="459">
        <f t="shared" si="5"/>
        <v>6</v>
      </c>
      <c r="I16" s="459">
        <f t="shared" si="6"/>
        <v>2</v>
      </c>
      <c r="J16" s="483"/>
      <c r="K16" s="483"/>
      <c r="L16" s="484">
        <f t="shared" si="7"/>
        <v>2</v>
      </c>
      <c r="M16" s="483">
        <v>0</v>
      </c>
      <c r="N16" s="483">
        <v>0</v>
      </c>
      <c r="O16" s="483">
        <v>0</v>
      </c>
      <c r="P16" s="483"/>
      <c r="Q16" s="484">
        <v>4</v>
      </c>
      <c r="R16" s="459">
        <f t="shared" si="8"/>
        <v>6</v>
      </c>
      <c r="S16" s="378">
        <f t="shared" si="4"/>
        <v>0</v>
      </c>
    </row>
    <row r="17" spans="1:19" ht="19.5" customHeight="1">
      <c r="A17" s="430" t="s">
        <v>58</v>
      </c>
      <c r="B17" s="431" t="s">
        <v>562</v>
      </c>
      <c r="C17" s="459">
        <f t="shared" si="2"/>
        <v>2</v>
      </c>
      <c r="D17" s="483">
        <v>1</v>
      </c>
      <c r="E17" s="483">
        <v>1</v>
      </c>
      <c r="F17" s="483"/>
      <c r="G17" s="483"/>
      <c r="H17" s="459">
        <f t="shared" si="5"/>
        <v>2</v>
      </c>
      <c r="I17" s="459">
        <f t="shared" si="6"/>
        <v>2</v>
      </c>
      <c r="J17" s="483"/>
      <c r="K17" s="483"/>
      <c r="L17" s="484">
        <f t="shared" si="7"/>
        <v>2</v>
      </c>
      <c r="M17" s="483">
        <v>0</v>
      </c>
      <c r="N17" s="483"/>
      <c r="O17" s="483"/>
      <c r="P17" s="483"/>
      <c r="Q17" s="484"/>
      <c r="R17" s="459">
        <f t="shared" si="8"/>
        <v>2</v>
      </c>
      <c r="S17" s="378">
        <f t="shared" si="4"/>
        <v>0</v>
      </c>
    </row>
    <row r="18" spans="1:19" ht="19.5" customHeight="1">
      <c r="A18" s="430" t="s">
        <v>59</v>
      </c>
      <c r="B18" s="431" t="s">
        <v>449</v>
      </c>
      <c r="C18" s="459">
        <f t="shared" si="2"/>
        <v>6</v>
      </c>
      <c r="D18" s="483">
        <v>6</v>
      </c>
      <c r="E18" s="483"/>
      <c r="F18" s="483"/>
      <c r="G18" s="483"/>
      <c r="H18" s="459">
        <f t="shared" si="5"/>
        <v>6</v>
      </c>
      <c r="I18" s="459">
        <f t="shared" si="6"/>
        <v>4</v>
      </c>
      <c r="J18" s="483"/>
      <c r="K18" s="483"/>
      <c r="L18" s="484">
        <f t="shared" si="7"/>
        <v>4</v>
      </c>
      <c r="M18" s="483">
        <v>0</v>
      </c>
      <c r="N18" s="483">
        <v>0</v>
      </c>
      <c r="O18" s="483">
        <v>0</v>
      </c>
      <c r="P18" s="483"/>
      <c r="Q18" s="484">
        <v>2</v>
      </c>
      <c r="R18" s="459">
        <f t="shared" si="8"/>
        <v>6</v>
      </c>
      <c r="S18" s="378">
        <f t="shared" si="4"/>
        <v>0</v>
      </c>
    </row>
    <row r="19" spans="1:19" ht="19.5" customHeight="1">
      <c r="A19" s="430" t="s">
        <v>60</v>
      </c>
      <c r="B19" s="431" t="s">
        <v>450</v>
      </c>
      <c r="C19" s="459">
        <f t="shared" si="2"/>
        <v>1</v>
      </c>
      <c r="D19" s="483">
        <v>0</v>
      </c>
      <c r="E19" s="483">
        <v>1</v>
      </c>
      <c r="F19" s="483"/>
      <c r="G19" s="483"/>
      <c r="H19" s="459">
        <f t="shared" si="5"/>
        <v>1</v>
      </c>
      <c r="I19" s="459">
        <f t="shared" si="6"/>
        <v>1</v>
      </c>
      <c r="J19" s="483"/>
      <c r="K19" s="483"/>
      <c r="L19" s="484">
        <f t="shared" si="7"/>
        <v>1</v>
      </c>
      <c r="M19" s="483">
        <v>0</v>
      </c>
      <c r="N19" s="483">
        <v>0</v>
      </c>
      <c r="O19" s="483">
        <v>0</v>
      </c>
      <c r="P19" s="483">
        <v>0</v>
      </c>
      <c r="Q19" s="484">
        <v>0</v>
      </c>
      <c r="R19" s="459">
        <f t="shared" si="8"/>
        <v>1</v>
      </c>
      <c r="S19" s="378">
        <f t="shared" si="4"/>
        <v>0</v>
      </c>
    </row>
    <row r="20" spans="1:19" ht="19.5" customHeight="1">
      <c r="A20" s="430" t="s">
        <v>61</v>
      </c>
      <c r="B20" s="431" t="s">
        <v>451</v>
      </c>
      <c r="C20" s="459">
        <f t="shared" si="2"/>
        <v>19</v>
      </c>
      <c r="D20" s="483">
        <v>18</v>
      </c>
      <c r="E20" s="483">
        <v>1</v>
      </c>
      <c r="F20" s="483">
        <v>1</v>
      </c>
      <c r="G20" s="483"/>
      <c r="H20" s="459">
        <f t="shared" si="5"/>
        <v>18</v>
      </c>
      <c r="I20" s="459">
        <f t="shared" si="6"/>
        <v>8</v>
      </c>
      <c r="J20" s="483"/>
      <c r="K20" s="483"/>
      <c r="L20" s="484">
        <f t="shared" si="7"/>
        <v>8</v>
      </c>
      <c r="M20" s="483">
        <v>0</v>
      </c>
      <c r="N20" s="483">
        <v>0</v>
      </c>
      <c r="O20" s="483">
        <v>0</v>
      </c>
      <c r="P20" s="483">
        <v>0</v>
      </c>
      <c r="Q20" s="484">
        <v>10</v>
      </c>
      <c r="R20" s="459">
        <f t="shared" si="8"/>
        <v>18</v>
      </c>
      <c r="S20" s="378">
        <f t="shared" si="4"/>
        <v>0</v>
      </c>
    </row>
    <row r="21" spans="1:19" ht="19.5" customHeight="1">
      <c r="A21" s="430" t="s">
        <v>62</v>
      </c>
      <c r="B21" s="431" t="s">
        <v>452</v>
      </c>
      <c r="C21" s="459">
        <f t="shared" si="2"/>
        <v>16</v>
      </c>
      <c r="D21" s="483">
        <v>10</v>
      </c>
      <c r="E21" s="483">
        <v>6</v>
      </c>
      <c r="F21" s="483"/>
      <c r="G21" s="483"/>
      <c r="H21" s="459">
        <f t="shared" si="5"/>
        <v>16</v>
      </c>
      <c r="I21" s="459">
        <f t="shared" si="6"/>
        <v>15</v>
      </c>
      <c r="J21" s="483"/>
      <c r="K21" s="483"/>
      <c r="L21" s="484">
        <f t="shared" si="7"/>
        <v>15</v>
      </c>
      <c r="M21" s="483">
        <v>0</v>
      </c>
      <c r="N21" s="483"/>
      <c r="O21" s="483">
        <v>0</v>
      </c>
      <c r="P21" s="483">
        <v>0</v>
      </c>
      <c r="Q21" s="484">
        <v>1</v>
      </c>
      <c r="R21" s="459">
        <f t="shared" si="8"/>
        <v>16</v>
      </c>
      <c r="S21" s="378">
        <f t="shared" si="4"/>
        <v>0</v>
      </c>
    </row>
    <row r="22" spans="1:19" ht="19.5" customHeight="1">
      <c r="A22" s="430" t="s">
        <v>63</v>
      </c>
      <c r="B22" s="431" t="s">
        <v>443</v>
      </c>
      <c r="C22" s="459">
        <f t="shared" si="2"/>
        <v>14</v>
      </c>
      <c r="D22" s="483">
        <v>8</v>
      </c>
      <c r="E22" s="483">
        <v>6</v>
      </c>
      <c r="F22" s="483"/>
      <c r="G22" s="483"/>
      <c r="H22" s="459">
        <f t="shared" si="5"/>
        <v>14</v>
      </c>
      <c r="I22" s="459">
        <f t="shared" si="6"/>
        <v>13</v>
      </c>
      <c r="J22" s="483">
        <v>1</v>
      </c>
      <c r="K22" s="483"/>
      <c r="L22" s="484">
        <f t="shared" si="7"/>
        <v>12</v>
      </c>
      <c r="M22" s="483"/>
      <c r="N22" s="483"/>
      <c r="O22" s="483"/>
      <c r="P22" s="483"/>
      <c r="Q22" s="484">
        <v>1</v>
      </c>
      <c r="R22" s="459">
        <f t="shared" si="8"/>
        <v>13</v>
      </c>
      <c r="S22" s="378">
        <f t="shared" si="4"/>
        <v>0.07692307692307693</v>
      </c>
    </row>
    <row r="23" spans="1:19" ht="19.5" customHeight="1">
      <c r="A23" s="430" t="s">
        <v>83</v>
      </c>
      <c r="B23" s="431" t="s">
        <v>453</v>
      </c>
      <c r="C23" s="459">
        <f t="shared" si="2"/>
        <v>11</v>
      </c>
      <c r="D23" s="483">
        <v>9</v>
      </c>
      <c r="E23" s="483">
        <v>2</v>
      </c>
      <c r="F23" s="483"/>
      <c r="G23" s="483"/>
      <c r="H23" s="459">
        <f t="shared" si="5"/>
        <v>11</v>
      </c>
      <c r="I23" s="459">
        <f t="shared" si="6"/>
        <v>5</v>
      </c>
      <c r="J23" s="483"/>
      <c r="K23" s="483"/>
      <c r="L23" s="484">
        <f t="shared" si="7"/>
        <v>5</v>
      </c>
      <c r="M23" s="483">
        <v>0</v>
      </c>
      <c r="N23" s="483">
        <v>0</v>
      </c>
      <c r="O23" s="483">
        <v>0</v>
      </c>
      <c r="P23" s="483">
        <v>0</v>
      </c>
      <c r="Q23" s="484">
        <v>6</v>
      </c>
      <c r="R23" s="459">
        <f t="shared" si="8"/>
        <v>11</v>
      </c>
      <c r="S23" s="378">
        <f t="shared" si="4"/>
        <v>0</v>
      </c>
    </row>
    <row r="24" spans="1:19" ht="19.5" customHeight="1">
      <c r="A24" s="430" t="s">
        <v>84</v>
      </c>
      <c r="B24" s="431" t="s">
        <v>565</v>
      </c>
      <c r="C24" s="459">
        <f t="shared" si="2"/>
        <v>0</v>
      </c>
      <c r="D24" s="483">
        <v>0</v>
      </c>
      <c r="E24" s="483"/>
      <c r="F24" s="483"/>
      <c r="G24" s="483"/>
      <c r="H24" s="459">
        <f t="shared" si="5"/>
        <v>0</v>
      </c>
      <c r="I24" s="459">
        <f t="shared" si="6"/>
        <v>0</v>
      </c>
      <c r="J24" s="483"/>
      <c r="K24" s="483"/>
      <c r="L24" s="484"/>
      <c r="M24" s="483">
        <v>0</v>
      </c>
      <c r="N24" s="483"/>
      <c r="O24" s="483"/>
      <c r="P24" s="483"/>
      <c r="Q24" s="484"/>
      <c r="R24" s="459">
        <f t="shared" si="8"/>
        <v>0</v>
      </c>
      <c r="S24" s="378"/>
    </row>
    <row r="25" spans="1:19" ht="19.5" customHeight="1">
      <c r="A25" s="430" t="s">
        <v>85</v>
      </c>
      <c r="B25" s="431" t="s">
        <v>454</v>
      </c>
      <c r="C25" s="459">
        <f t="shared" si="2"/>
        <v>4</v>
      </c>
      <c r="D25" s="483">
        <v>3</v>
      </c>
      <c r="E25" s="483">
        <v>1</v>
      </c>
      <c r="F25" s="483"/>
      <c r="G25" s="483"/>
      <c r="H25" s="459">
        <f t="shared" si="5"/>
        <v>4</v>
      </c>
      <c r="I25" s="459">
        <f t="shared" si="6"/>
        <v>2</v>
      </c>
      <c r="J25" s="483">
        <v>1</v>
      </c>
      <c r="K25" s="483"/>
      <c r="L25" s="484">
        <f t="shared" si="7"/>
        <v>0</v>
      </c>
      <c r="M25" s="483">
        <v>1</v>
      </c>
      <c r="N25" s="483"/>
      <c r="O25" s="483"/>
      <c r="P25" s="483"/>
      <c r="Q25" s="484">
        <v>2</v>
      </c>
      <c r="R25" s="459">
        <f t="shared" si="8"/>
        <v>3</v>
      </c>
      <c r="S25" s="378">
        <f t="shared" si="4"/>
        <v>0.5</v>
      </c>
    </row>
    <row r="26" spans="1:19" ht="19.5" customHeight="1">
      <c r="A26" s="430" t="s">
        <v>86</v>
      </c>
      <c r="B26" s="431" t="s">
        <v>455</v>
      </c>
      <c r="C26" s="459">
        <f t="shared" si="2"/>
        <v>12</v>
      </c>
      <c r="D26" s="483">
        <v>11</v>
      </c>
      <c r="E26" s="483">
        <v>1</v>
      </c>
      <c r="F26" s="483"/>
      <c r="G26" s="483"/>
      <c r="H26" s="459">
        <f t="shared" si="5"/>
        <v>12</v>
      </c>
      <c r="I26" s="459">
        <f t="shared" si="6"/>
        <v>8</v>
      </c>
      <c r="J26" s="483"/>
      <c r="K26" s="483"/>
      <c r="L26" s="484">
        <f t="shared" si="7"/>
        <v>5</v>
      </c>
      <c r="M26" s="483">
        <v>0</v>
      </c>
      <c r="N26" s="483">
        <v>0</v>
      </c>
      <c r="O26" s="485">
        <v>0</v>
      </c>
      <c r="P26" s="483">
        <v>3</v>
      </c>
      <c r="Q26" s="484">
        <v>4</v>
      </c>
      <c r="R26" s="459">
        <f t="shared" si="8"/>
        <v>12</v>
      </c>
      <c r="S26" s="378">
        <f t="shared" si="4"/>
        <v>0</v>
      </c>
    </row>
    <row r="27" spans="1:19" ht="19.5" customHeight="1">
      <c r="A27" s="430" t="s">
        <v>87</v>
      </c>
      <c r="B27" s="431" t="s">
        <v>456</v>
      </c>
      <c r="C27" s="459">
        <f t="shared" si="2"/>
        <v>2</v>
      </c>
      <c r="D27" s="483">
        <v>1</v>
      </c>
      <c r="E27" s="483">
        <v>1</v>
      </c>
      <c r="F27" s="483"/>
      <c r="G27" s="483"/>
      <c r="H27" s="459">
        <f t="shared" si="5"/>
        <v>2</v>
      </c>
      <c r="I27" s="459">
        <f t="shared" si="6"/>
        <v>1</v>
      </c>
      <c r="J27" s="483"/>
      <c r="K27" s="483"/>
      <c r="L27" s="484">
        <f t="shared" si="7"/>
        <v>1</v>
      </c>
      <c r="M27" s="483">
        <v>0</v>
      </c>
      <c r="N27" s="483">
        <v>0</v>
      </c>
      <c r="O27" s="483">
        <v>0</v>
      </c>
      <c r="P27" s="483">
        <v>0</v>
      </c>
      <c r="Q27" s="484">
        <v>1</v>
      </c>
      <c r="R27" s="459">
        <f t="shared" si="8"/>
        <v>2</v>
      </c>
      <c r="S27" s="378">
        <f t="shared" si="4"/>
        <v>0</v>
      </c>
    </row>
    <row r="28" spans="1:19" ht="19.5" customHeight="1">
      <c r="A28" s="432" t="s">
        <v>1</v>
      </c>
      <c r="B28" s="433" t="s">
        <v>17</v>
      </c>
      <c r="C28" s="458">
        <f t="shared" si="2"/>
        <v>6269</v>
      </c>
      <c r="D28" s="458">
        <f aca="true" t="shared" si="9" ref="D28:R28">D29+D39+D50+D53+D58+D66+D72+D76+D83+D87+D91+D95</f>
        <v>5256</v>
      </c>
      <c r="E28" s="458">
        <f t="shared" si="9"/>
        <v>1013</v>
      </c>
      <c r="F28" s="458">
        <f t="shared" si="9"/>
        <v>12</v>
      </c>
      <c r="G28" s="458">
        <f t="shared" si="9"/>
        <v>0</v>
      </c>
      <c r="H28" s="458">
        <f t="shared" si="9"/>
        <v>6257</v>
      </c>
      <c r="I28" s="458">
        <f t="shared" si="9"/>
        <v>3831</v>
      </c>
      <c r="J28" s="458">
        <f t="shared" si="9"/>
        <v>397</v>
      </c>
      <c r="K28" s="458">
        <f t="shared" si="9"/>
        <v>19</v>
      </c>
      <c r="L28" s="458">
        <f t="shared" si="9"/>
        <v>3310</v>
      </c>
      <c r="M28" s="458">
        <f t="shared" si="9"/>
        <v>41</v>
      </c>
      <c r="N28" s="458">
        <f t="shared" si="9"/>
        <v>28</v>
      </c>
      <c r="O28" s="458">
        <f t="shared" si="9"/>
        <v>3</v>
      </c>
      <c r="P28" s="458">
        <f t="shared" si="9"/>
        <v>33</v>
      </c>
      <c r="Q28" s="458">
        <f t="shared" si="9"/>
        <v>2426</v>
      </c>
      <c r="R28" s="458">
        <f t="shared" si="9"/>
        <v>5841</v>
      </c>
      <c r="S28" s="378">
        <f t="shared" si="4"/>
        <v>0.10858783607413208</v>
      </c>
    </row>
    <row r="29" spans="1:20" ht="19.5" customHeight="1">
      <c r="A29" s="432" t="s">
        <v>43</v>
      </c>
      <c r="B29" s="433" t="s">
        <v>457</v>
      </c>
      <c r="C29" s="459">
        <f t="shared" si="2"/>
        <v>1195</v>
      </c>
      <c r="D29" s="459">
        <f>D30+D31+D32+D33+D34+D35+D36+D37+D38</f>
        <v>1125</v>
      </c>
      <c r="E29" s="459">
        <f aca="true" t="shared" si="10" ref="E29:R29">E30+E31+E32+E33+E34+E35+E36+E37+E38</f>
        <v>70</v>
      </c>
      <c r="F29" s="459">
        <f t="shared" si="10"/>
        <v>1</v>
      </c>
      <c r="G29" s="459">
        <f t="shared" si="10"/>
        <v>0</v>
      </c>
      <c r="H29" s="459">
        <f t="shared" si="10"/>
        <v>1194</v>
      </c>
      <c r="I29" s="459">
        <f t="shared" si="10"/>
        <v>575</v>
      </c>
      <c r="J29" s="459">
        <f t="shared" si="10"/>
        <v>9</v>
      </c>
      <c r="K29" s="459">
        <f t="shared" si="10"/>
        <v>2</v>
      </c>
      <c r="L29" s="459">
        <f t="shared" si="10"/>
        <v>512</v>
      </c>
      <c r="M29" s="459">
        <f t="shared" si="10"/>
        <v>18</v>
      </c>
      <c r="N29" s="459">
        <f t="shared" si="10"/>
        <v>3</v>
      </c>
      <c r="O29" s="459">
        <f t="shared" si="10"/>
        <v>0</v>
      </c>
      <c r="P29" s="459">
        <f t="shared" si="10"/>
        <v>31</v>
      </c>
      <c r="Q29" s="459">
        <f t="shared" si="10"/>
        <v>619</v>
      </c>
      <c r="R29" s="459">
        <f t="shared" si="10"/>
        <v>1183</v>
      </c>
      <c r="S29" s="378">
        <f t="shared" si="4"/>
        <v>0.019130434782608695</v>
      </c>
      <c r="T29" s="23" t="s">
        <v>578</v>
      </c>
    </row>
    <row r="30" spans="1:19" ht="19.5" customHeight="1">
      <c r="A30" s="430" t="s">
        <v>45</v>
      </c>
      <c r="B30" s="434" t="s">
        <v>572</v>
      </c>
      <c r="C30" s="459">
        <f t="shared" si="2"/>
        <v>10</v>
      </c>
      <c r="D30" s="486">
        <v>10</v>
      </c>
      <c r="E30" s="487">
        <v>0</v>
      </c>
      <c r="F30" s="487">
        <v>0</v>
      </c>
      <c r="G30" s="921" t="s">
        <v>445</v>
      </c>
      <c r="H30" s="469">
        <f t="shared" si="5"/>
        <v>10</v>
      </c>
      <c r="I30" s="469">
        <f t="shared" si="6"/>
        <v>1</v>
      </c>
      <c r="J30" s="922">
        <v>0</v>
      </c>
      <c r="K30" s="922" t="s">
        <v>445</v>
      </c>
      <c r="L30" s="911">
        <f t="shared" si="7"/>
        <v>1</v>
      </c>
      <c r="M30" s="922">
        <v>0</v>
      </c>
      <c r="N30" s="922" t="s">
        <v>445</v>
      </c>
      <c r="O30" s="922" t="s">
        <v>445</v>
      </c>
      <c r="P30" s="922" t="s">
        <v>445</v>
      </c>
      <c r="Q30" s="923">
        <v>9</v>
      </c>
      <c r="R30" s="459">
        <f t="shared" si="8"/>
        <v>10</v>
      </c>
      <c r="S30" s="378">
        <f t="shared" si="4"/>
        <v>0</v>
      </c>
    </row>
    <row r="31" spans="1:19" ht="19.5" customHeight="1">
      <c r="A31" s="430" t="s">
        <v>46</v>
      </c>
      <c r="B31" s="434" t="s">
        <v>459</v>
      </c>
      <c r="C31" s="459">
        <f t="shared" si="2"/>
        <v>128</v>
      </c>
      <c r="D31" s="486">
        <v>122</v>
      </c>
      <c r="E31" s="487">
        <v>6</v>
      </c>
      <c r="F31" s="487">
        <v>0</v>
      </c>
      <c r="G31" s="921">
        <v>0</v>
      </c>
      <c r="H31" s="469">
        <f t="shared" si="5"/>
        <v>128</v>
      </c>
      <c r="I31" s="469">
        <f t="shared" si="6"/>
        <v>67</v>
      </c>
      <c r="J31" s="922">
        <v>3</v>
      </c>
      <c r="K31" s="922">
        <v>0</v>
      </c>
      <c r="L31" s="911">
        <f t="shared" si="7"/>
        <v>61</v>
      </c>
      <c r="M31" s="922">
        <v>3</v>
      </c>
      <c r="N31" s="922">
        <v>0</v>
      </c>
      <c r="O31" s="922">
        <v>0</v>
      </c>
      <c r="P31" s="922">
        <v>0</v>
      </c>
      <c r="Q31" s="923">
        <v>61</v>
      </c>
      <c r="R31" s="459">
        <f t="shared" si="8"/>
        <v>125</v>
      </c>
      <c r="S31" s="378">
        <f t="shared" si="4"/>
        <v>0.04477611940298507</v>
      </c>
    </row>
    <row r="32" spans="1:19" ht="19.5" customHeight="1">
      <c r="A32" s="430" t="s">
        <v>104</v>
      </c>
      <c r="B32" s="434" t="s">
        <v>460</v>
      </c>
      <c r="C32" s="459">
        <f t="shared" si="2"/>
        <v>149</v>
      </c>
      <c r="D32" s="486">
        <v>141</v>
      </c>
      <c r="E32" s="487">
        <v>8</v>
      </c>
      <c r="F32" s="487">
        <v>0</v>
      </c>
      <c r="G32" s="921"/>
      <c r="H32" s="469">
        <f t="shared" si="5"/>
        <v>149</v>
      </c>
      <c r="I32" s="469">
        <f t="shared" si="6"/>
        <v>69</v>
      </c>
      <c r="J32" s="922">
        <v>0</v>
      </c>
      <c r="K32" s="922">
        <v>2</v>
      </c>
      <c r="L32" s="911">
        <f t="shared" si="7"/>
        <v>55</v>
      </c>
      <c r="M32" s="922">
        <v>2</v>
      </c>
      <c r="N32" s="922"/>
      <c r="O32" s="922"/>
      <c r="P32" s="922">
        <v>10</v>
      </c>
      <c r="Q32" s="923">
        <v>80</v>
      </c>
      <c r="R32" s="459">
        <f t="shared" si="8"/>
        <v>147</v>
      </c>
      <c r="S32" s="378">
        <f t="shared" si="4"/>
        <v>0.028985507246376812</v>
      </c>
    </row>
    <row r="33" spans="1:19" ht="19.5" customHeight="1">
      <c r="A33" s="430" t="s">
        <v>106</v>
      </c>
      <c r="B33" s="434" t="s">
        <v>462</v>
      </c>
      <c r="C33" s="459">
        <f t="shared" si="2"/>
        <v>142</v>
      </c>
      <c r="D33" s="486">
        <v>135</v>
      </c>
      <c r="E33" s="487">
        <v>7</v>
      </c>
      <c r="F33" s="487">
        <v>0</v>
      </c>
      <c r="G33" s="488">
        <v>0</v>
      </c>
      <c r="H33" s="459">
        <f t="shared" si="5"/>
        <v>142</v>
      </c>
      <c r="I33" s="459">
        <f t="shared" si="6"/>
        <v>71</v>
      </c>
      <c r="J33" s="487">
        <v>0</v>
      </c>
      <c r="K33" s="487">
        <v>0</v>
      </c>
      <c r="L33" s="484">
        <f t="shared" si="7"/>
        <v>68</v>
      </c>
      <c r="M33" s="487">
        <v>0</v>
      </c>
      <c r="N33" s="487">
        <v>0</v>
      </c>
      <c r="O33" s="487">
        <v>0</v>
      </c>
      <c r="P33" s="487">
        <v>3</v>
      </c>
      <c r="Q33" s="489">
        <v>71</v>
      </c>
      <c r="R33" s="459">
        <f t="shared" si="8"/>
        <v>142</v>
      </c>
      <c r="S33" s="378">
        <f t="shared" si="4"/>
        <v>0</v>
      </c>
    </row>
    <row r="34" spans="1:19" ht="19.5" customHeight="1">
      <c r="A34" s="430" t="s">
        <v>107</v>
      </c>
      <c r="B34" s="434" t="s">
        <v>463</v>
      </c>
      <c r="C34" s="459">
        <f t="shared" si="2"/>
        <v>236</v>
      </c>
      <c r="D34" s="486">
        <v>220</v>
      </c>
      <c r="E34" s="487">
        <v>16</v>
      </c>
      <c r="F34" s="487">
        <v>0</v>
      </c>
      <c r="G34" s="488"/>
      <c r="H34" s="459">
        <f t="shared" si="5"/>
        <v>236</v>
      </c>
      <c r="I34" s="459">
        <f t="shared" si="6"/>
        <v>118</v>
      </c>
      <c r="J34" s="487">
        <v>0</v>
      </c>
      <c r="K34" s="487">
        <v>0</v>
      </c>
      <c r="L34" s="484">
        <f t="shared" si="7"/>
        <v>100</v>
      </c>
      <c r="M34" s="487">
        <v>7</v>
      </c>
      <c r="N34" s="487"/>
      <c r="O34" s="487"/>
      <c r="P34" s="487">
        <v>11</v>
      </c>
      <c r="Q34" s="489">
        <v>118</v>
      </c>
      <c r="R34" s="459">
        <f t="shared" si="8"/>
        <v>236</v>
      </c>
      <c r="S34" s="378">
        <f t="shared" si="4"/>
        <v>0</v>
      </c>
    </row>
    <row r="35" spans="1:19" ht="19.5" customHeight="1">
      <c r="A35" s="430" t="s">
        <v>109</v>
      </c>
      <c r="B35" s="434" t="s">
        <v>464</v>
      </c>
      <c r="C35" s="459">
        <f t="shared" si="2"/>
        <v>135</v>
      </c>
      <c r="D35" s="486">
        <v>122</v>
      </c>
      <c r="E35" s="487">
        <v>13</v>
      </c>
      <c r="F35" s="487">
        <v>0</v>
      </c>
      <c r="G35" s="488">
        <v>0</v>
      </c>
      <c r="H35" s="459">
        <f t="shared" si="5"/>
        <v>135</v>
      </c>
      <c r="I35" s="459">
        <f t="shared" si="6"/>
        <v>70</v>
      </c>
      <c r="J35" s="487">
        <v>6</v>
      </c>
      <c r="K35" s="487">
        <v>0</v>
      </c>
      <c r="L35" s="484">
        <f t="shared" si="7"/>
        <v>54</v>
      </c>
      <c r="M35" s="487">
        <v>6</v>
      </c>
      <c r="N35" s="487">
        <v>0</v>
      </c>
      <c r="O35" s="487"/>
      <c r="P35" s="487">
        <v>4</v>
      </c>
      <c r="Q35" s="489">
        <v>65</v>
      </c>
      <c r="R35" s="459">
        <f t="shared" si="8"/>
        <v>129</v>
      </c>
      <c r="S35" s="378">
        <f t="shared" si="4"/>
        <v>0.08571428571428572</v>
      </c>
    </row>
    <row r="36" spans="1:19" ht="19.5" customHeight="1">
      <c r="A36" s="430" t="s">
        <v>110</v>
      </c>
      <c r="B36" s="434" t="s">
        <v>465</v>
      </c>
      <c r="C36" s="459">
        <f t="shared" si="2"/>
        <v>198</v>
      </c>
      <c r="D36" s="486">
        <v>192</v>
      </c>
      <c r="E36" s="487">
        <v>6</v>
      </c>
      <c r="F36" s="487">
        <v>0</v>
      </c>
      <c r="G36" s="488"/>
      <c r="H36" s="459">
        <f t="shared" si="5"/>
        <v>198</v>
      </c>
      <c r="I36" s="459">
        <f t="shared" si="6"/>
        <v>92</v>
      </c>
      <c r="J36" s="487">
        <v>0</v>
      </c>
      <c r="K36" s="487">
        <v>0</v>
      </c>
      <c r="L36" s="484">
        <f t="shared" si="7"/>
        <v>86</v>
      </c>
      <c r="M36" s="487">
        <v>0</v>
      </c>
      <c r="N36" s="487">
        <v>3</v>
      </c>
      <c r="O36" s="487"/>
      <c r="P36" s="487">
        <v>3</v>
      </c>
      <c r="Q36" s="489">
        <v>106</v>
      </c>
      <c r="R36" s="459">
        <f t="shared" si="8"/>
        <v>198</v>
      </c>
      <c r="S36" s="378">
        <f t="shared" si="4"/>
        <v>0</v>
      </c>
    </row>
    <row r="37" spans="1:19" ht="19.5" customHeight="1">
      <c r="A37" s="430" t="s">
        <v>122</v>
      </c>
      <c r="B37" s="434" t="s">
        <v>466</v>
      </c>
      <c r="C37" s="459">
        <f t="shared" si="2"/>
        <v>197</v>
      </c>
      <c r="D37" s="486">
        <v>183</v>
      </c>
      <c r="E37" s="487">
        <v>14</v>
      </c>
      <c r="F37" s="487">
        <v>1</v>
      </c>
      <c r="G37" s="488">
        <v>0</v>
      </c>
      <c r="H37" s="459">
        <f t="shared" si="5"/>
        <v>196</v>
      </c>
      <c r="I37" s="459">
        <f t="shared" si="6"/>
        <v>87</v>
      </c>
      <c r="J37" s="487">
        <v>0</v>
      </c>
      <c r="K37" s="487">
        <v>0</v>
      </c>
      <c r="L37" s="484">
        <f t="shared" si="7"/>
        <v>87</v>
      </c>
      <c r="M37" s="487">
        <v>0</v>
      </c>
      <c r="N37" s="487">
        <v>0</v>
      </c>
      <c r="O37" s="487">
        <v>0</v>
      </c>
      <c r="P37" s="487">
        <v>0</v>
      </c>
      <c r="Q37" s="489">
        <v>109</v>
      </c>
      <c r="R37" s="459">
        <f t="shared" si="8"/>
        <v>196</v>
      </c>
      <c r="S37" s="378">
        <f t="shared" si="4"/>
        <v>0</v>
      </c>
    </row>
    <row r="38" spans="1:19" ht="19.5" customHeight="1">
      <c r="A38" s="430"/>
      <c r="B38" s="434"/>
      <c r="C38" s="459">
        <f t="shared" si="2"/>
        <v>0</v>
      </c>
      <c r="D38" s="488"/>
      <c r="E38" s="488"/>
      <c r="F38" s="488"/>
      <c r="G38" s="488"/>
      <c r="H38" s="459">
        <f t="shared" si="5"/>
        <v>0</v>
      </c>
      <c r="I38" s="459">
        <f t="shared" si="6"/>
        <v>0</v>
      </c>
      <c r="J38" s="490"/>
      <c r="K38" s="490"/>
      <c r="L38" s="484">
        <f t="shared" si="7"/>
        <v>0</v>
      </c>
      <c r="M38" s="488"/>
      <c r="N38" s="488"/>
      <c r="O38" s="488"/>
      <c r="P38" s="488"/>
      <c r="Q38" s="489"/>
      <c r="R38" s="459">
        <f t="shared" si="8"/>
        <v>0</v>
      </c>
      <c r="S38" s="378"/>
    </row>
    <row r="39" spans="1:19" ht="19.5" customHeight="1">
      <c r="A39" s="432" t="s">
        <v>44</v>
      </c>
      <c r="B39" s="433" t="s">
        <v>467</v>
      </c>
      <c r="C39" s="459">
        <f t="shared" si="2"/>
        <v>1154</v>
      </c>
      <c r="D39" s="459">
        <f>D40+D41+D42+D43+D44+D45+D46+D47++D48+D49</f>
        <v>964</v>
      </c>
      <c r="E39" s="459">
        <f aca="true" t="shared" si="11" ref="E39:R39">E40+E41+E42+E43+E44+E45+E46+E47++E48+E49</f>
        <v>190</v>
      </c>
      <c r="F39" s="459">
        <f t="shared" si="11"/>
        <v>0</v>
      </c>
      <c r="G39" s="459">
        <f t="shared" si="11"/>
        <v>0</v>
      </c>
      <c r="H39" s="459">
        <f t="shared" si="11"/>
        <v>1154</v>
      </c>
      <c r="I39" s="459">
        <f t="shared" si="11"/>
        <v>694</v>
      </c>
      <c r="J39" s="459">
        <f t="shared" si="11"/>
        <v>21</v>
      </c>
      <c r="K39" s="459">
        <f t="shared" si="11"/>
        <v>0</v>
      </c>
      <c r="L39" s="459">
        <f t="shared" si="11"/>
        <v>673</v>
      </c>
      <c r="M39" s="459">
        <f t="shared" si="11"/>
        <v>0</v>
      </c>
      <c r="N39" s="459">
        <f t="shared" si="11"/>
        <v>0</v>
      </c>
      <c r="O39" s="459">
        <f t="shared" si="11"/>
        <v>0</v>
      </c>
      <c r="P39" s="459">
        <f t="shared" si="11"/>
        <v>0</v>
      </c>
      <c r="Q39" s="459">
        <f t="shared" si="11"/>
        <v>460</v>
      </c>
      <c r="R39" s="459">
        <f t="shared" si="11"/>
        <v>1133</v>
      </c>
      <c r="S39" s="378">
        <f t="shared" si="4"/>
        <v>0.03025936599423631</v>
      </c>
    </row>
    <row r="40" spans="1:19" ht="19.5" customHeight="1">
      <c r="A40" s="430" t="s">
        <v>47</v>
      </c>
      <c r="B40" s="434" t="s">
        <v>468</v>
      </c>
      <c r="C40" s="556">
        <f>D40+E40</f>
        <v>54</v>
      </c>
      <c r="D40" s="557">
        <v>52</v>
      </c>
      <c r="E40" s="557">
        <v>2</v>
      </c>
      <c r="F40" s="557"/>
      <c r="G40" s="557"/>
      <c r="H40" s="459">
        <f t="shared" si="5"/>
        <v>54</v>
      </c>
      <c r="I40" s="459">
        <f t="shared" si="6"/>
        <v>34</v>
      </c>
      <c r="J40" s="500">
        <v>1</v>
      </c>
      <c r="K40" s="500"/>
      <c r="L40" s="484">
        <f t="shared" si="7"/>
        <v>33</v>
      </c>
      <c r="M40" s="558"/>
      <c r="N40" s="559"/>
      <c r="O40" s="500"/>
      <c r="P40" s="500"/>
      <c r="Q40" s="500">
        <v>20</v>
      </c>
      <c r="R40" s="459">
        <f t="shared" si="8"/>
        <v>53</v>
      </c>
      <c r="S40" s="378">
        <f t="shared" si="4"/>
        <v>0.029411764705882353</v>
      </c>
    </row>
    <row r="41" spans="1:19" ht="19.5" customHeight="1">
      <c r="A41" s="430" t="s">
        <v>48</v>
      </c>
      <c r="B41" s="434" t="s">
        <v>469</v>
      </c>
      <c r="C41" s="556">
        <f aca="true" t="shared" si="12" ref="C41:C49">D41+E41</f>
        <v>85</v>
      </c>
      <c r="D41" s="557">
        <v>80</v>
      </c>
      <c r="E41" s="557">
        <v>5</v>
      </c>
      <c r="F41" s="557"/>
      <c r="G41" s="557"/>
      <c r="H41" s="459">
        <f t="shared" si="5"/>
        <v>85</v>
      </c>
      <c r="I41" s="459">
        <f t="shared" si="6"/>
        <v>56</v>
      </c>
      <c r="J41" s="500">
        <v>2</v>
      </c>
      <c r="K41" s="500"/>
      <c r="L41" s="484">
        <f t="shared" si="7"/>
        <v>54</v>
      </c>
      <c r="M41" s="558"/>
      <c r="N41" s="559"/>
      <c r="O41" s="500"/>
      <c r="P41" s="500"/>
      <c r="Q41" s="500">
        <v>29</v>
      </c>
      <c r="R41" s="459">
        <f t="shared" si="8"/>
        <v>83</v>
      </c>
      <c r="S41" s="378">
        <f t="shared" si="4"/>
        <v>0.03571428571428571</v>
      </c>
    </row>
    <row r="42" spans="1:19" ht="19.5" customHeight="1">
      <c r="A42" s="430" t="s">
        <v>470</v>
      </c>
      <c r="B42" s="434" t="s">
        <v>471</v>
      </c>
      <c r="C42" s="556">
        <f t="shared" si="12"/>
        <v>168</v>
      </c>
      <c r="D42" s="557">
        <v>153</v>
      </c>
      <c r="E42" s="557">
        <v>15</v>
      </c>
      <c r="F42" s="557"/>
      <c r="G42" s="557"/>
      <c r="H42" s="459">
        <f t="shared" si="5"/>
        <v>168</v>
      </c>
      <c r="I42" s="459">
        <f t="shared" si="6"/>
        <v>70</v>
      </c>
      <c r="J42" s="500">
        <v>3</v>
      </c>
      <c r="K42" s="500"/>
      <c r="L42" s="484">
        <f t="shared" si="7"/>
        <v>67</v>
      </c>
      <c r="M42" s="558"/>
      <c r="N42" s="559"/>
      <c r="O42" s="500"/>
      <c r="P42" s="500"/>
      <c r="Q42" s="500">
        <v>98</v>
      </c>
      <c r="R42" s="459">
        <f t="shared" si="8"/>
        <v>165</v>
      </c>
      <c r="S42" s="378">
        <f t="shared" si="4"/>
        <v>0.04285714285714286</v>
      </c>
    </row>
    <row r="43" spans="1:19" ht="19.5" customHeight="1">
      <c r="A43" s="430" t="s">
        <v>472</v>
      </c>
      <c r="B43" s="434" t="s">
        <v>473</v>
      </c>
      <c r="C43" s="556">
        <f t="shared" si="12"/>
        <v>165</v>
      </c>
      <c r="D43" s="557">
        <v>145</v>
      </c>
      <c r="E43" s="557">
        <v>20</v>
      </c>
      <c r="F43" s="557"/>
      <c r="G43" s="557"/>
      <c r="H43" s="459">
        <f t="shared" si="5"/>
        <v>165</v>
      </c>
      <c r="I43" s="459">
        <f t="shared" si="6"/>
        <v>97</v>
      </c>
      <c r="J43" s="500">
        <v>3</v>
      </c>
      <c r="K43" s="500"/>
      <c r="L43" s="484">
        <f t="shared" si="7"/>
        <v>94</v>
      </c>
      <c r="M43" s="558"/>
      <c r="N43" s="559"/>
      <c r="O43" s="500"/>
      <c r="P43" s="500"/>
      <c r="Q43" s="500">
        <v>68</v>
      </c>
      <c r="R43" s="459">
        <f t="shared" si="8"/>
        <v>162</v>
      </c>
      <c r="S43" s="378">
        <f t="shared" si="4"/>
        <v>0.030927835051546393</v>
      </c>
    </row>
    <row r="44" spans="1:19" ht="19.5" customHeight="1">
      <c r="A44" s="430" t="s">
        <v>474</v>
      </c>
      <c r="B44" s="434" t="s">
        <v>475</v>
      </c>
      <c r="C44" s="556">
        <f t="shared" si="12"/>
        <v>125</v>
      </c>
      <c r="D44" s="557">
        <v>86</v>
      </c>
      <c r="E44" s="557">
        <v>39</v>
      </c>
      <c r="F44" s="557"/>
      <c r="G44" s="557"/>
      <c r="H44" s="459">
        <f t="shared" si="5"/>
        <v>125</v>
      </c>
      <c r="I44" s="459">
        <f t="shared" si="6"/>
        <v>87</v>
      </c>
      <c r="J44" s="500">
        <v>2</v>
      </c>
      <c r="K44" s="500"/>
      <c r="L44" s="484">
        <f t="shared" si="7"/>
        <v>85</v>
      </c>
      <c r="M44" s="558"/>
      <c r="N44" s="559"/>
      <c r="O44" s="500"/>
      <c r="P44" s="500"/>
      <c r="Q44" s="500">
        <v>38</v>
      </c>
      <c r="R44" s="459">
        <f t="shared" si="8"/>
        <v>123</v>
      </c>
      <c r="S44" s="378">
        <f t="shared" si="4"/>
        <v>0.022988505747126436</v>
      </c>
    </row>
    <row r="45" spans="1:19" ht="19.5" customHeight="1">
      <c r="A45" s="430" t="s">
        <v>476</v>
      </c>
      <c r="B45" s="434" t="s">
        <v>477</v>
      </c>
      <c r="C45" s="556">
        <f t="shared" si="12"/>
        <v>93</v>
      </c>
      <c r="D45" s="557">
        <v>68</v>
      </c>
      <c r="E45" s="557">
        <v>25</v>
      </c>
      <c r="F45" s="557"/>
      <c r="G45" s="557"/>
      <c r="H45" s="459">
        <f t="shared" si="5"/>
        <v>93</v>
      </c>
      <c r="I45" s="459">
        <f t="shared" si="6"/>
        <v>68</v>
      </c>
      <c r="J45" s="500">
        <v>2</v>
      </c>
      <c r="K45" s="500"/>
      <c r="L45" s="484">
        <f t="shared" si="7"/>
        <v>66</v>
      </c>
      <c r="M45" s="558"/>
      <c r="N45" s="559"/>
      <c r="O45" s="500"/>
      <c r="P45" s="500"/>
      <c r="Q45" s="500">
        <v>25</v>
      </c>
      <c r="R45" s="459">
        <f t="shared" si="8"/>
        <v>91</v>
      </c>
      <c r="S45" s="378">
        <f t="shared" si="4"/>
        <v>0.029411764705882353</v>
      </c>
    </row>
    <row r="46" spans="1:19" ht="19.5" customHeight="1">
      <c r="A46" s="430" t="s">
        <v>478</v>
      </c>
      <c r="B46" s="434" t="s">
        <v>479</v>
      </c>
      <c r="C46" s="556">
        <f t="shared" si="12"/>
        <v>153</v>
      </c>
      <c r="D46" s="557">
        <v>116</v>
      </c>
      <c r="E46" s="557">
        <v>37</v>
      </c>
      <c r="F46" s="557"/>
      <c r="G46" s="557"/>
      <c r="H46" s="459">
        <f t="shared" si="5"/>
        <v>153</v>
      </c>
      <c r="I46" s="459">
        <f t="shared" si="6"/>
        <v>92</v>
      </c>
      <c r="J46" s="500">
        <v>3</v>
      </c>
      <c r="K46" s="500"/>
      <c r="L46" s="484">
        <f t="shared" si="7"/>
        <v>89</v>
      </c>
      <c r="M46" s="558"/>
      <c r="N46" s="559"/>
      <c r="O46" s="500"/>
      <c r="P46" s="500"/>
      <c r="Q46" s="500">
        <v>61</v>
      </c>
      <c r="R46" s="459">
        <f t="shared" si="8"/>
        <v>150</v>
      </c>
      <c r="S46" s="378">
        <f t="shared" si="4"/>
        <v>0.03260869565217391</v>
      </c>
    </row>
    <row r="47" spans="1:19" ht="19.5" customHeight="1">
      <c r="A47" s="430" t="s">
        <v>480</v>
      </c>
      <c r="B47" s="434" t="s">
        <v>481</v>
      </c>
      <c r="C47" s="556">
        <f t="shared" si="12"/>
        <v>200</v>
      </c>
      <c r="D47" s="557">
        <v>168</v>
      </c>
      <c r="E47" s="557">
        <v>32</v>
      </c>
      <c r="F47" s="557"/>
      <c r="G47" s="557"/>
      <c r="H47" s="459">
        <f t="shared" si="5"/>
        <v>200</v>
      </c>
      <c r="I47" s="459">
        <f t="shared" si="6"/>
        <v>114</v>
      </c>
      <c r="J47" s="500">
        <v>2</v>
      </c>
      <c r="K47" s="500"/>
      <c r="L47" s="484">
        <f t="shared" si="7"/>
        <v>112</v>
      </c>
      <c r="M47" s="558"/>
      <c r="N47" s="559"/>
      <c r="O47" s="500"/>
      <c r="P47" s="500"/>
      <c r="Q47" s="500">
        <v>86</v>
      </c>
      <c r="R47" s="459">
        <f t="shared" si="8"/>
        <v>198</v>
      </c>
      <c r="S47" s="378">
        <f t="shared" si="4"/>
        <v>0.017543859649122806</v>
      </c>
    </row>
    <row r="48" spans="1:19" ht="19.5" customHeight="1">
      <c r="A48" s="430" t="s">
        <v>482</v>
      </c>
      <c r="B48" s="434" t="s">
        <v>483</v>
      </c>
      <c r="C48" s="556">
        <f t="shared" si="12"/>
        <v>35</v>
      </c>
      <c r="D48" s="560">
        <v>29</v>
      </c>
      <c r="E48" s="557">
        <v>6</v>
      </c>
      <c r="F48" s="560"/>
      <c r="G48" s="560"/>
      <c r="H48" s="459">
        <f t="shared" si="5"/>
        <v>35</v>
      </c>
      <c r="I48" s="459">
        <f t="shared" si="6"/>
        <v>15</v>
      </c>
      <c r="J48" s="561">
        <v>1</v>
      </c>
      <c r="K48" s="561"/>
      <c r="L48" s="484">
        <f t="shared" si="7"/>
        <v>14</v>
      </c>
      <c r="M48" s="558"/>
      <c r="N48" s="561"/>
      <c r="O48" s="561"/>
      <c r="P48" s="562"/>
      <c r="Q48" s="563">
        <v>20</v>
      </c>
      <c r="R48" s="459">
        <f t="shared" si="8"/>
        <v>34</v>
      </c>
      <c r="S48" s="378">
        <f t="shared" si="4"/>
        <v>0.06666666666666667</v>
      </c>
    </row>
    <row r="49" spans="1:19" ht="19.5" customHeight="1">
      <c r="A49" s="430" t="s">
        <v>484</v>
      </c>
      <c r="B49" s="434" t="s">
        <v>485</v>
      </c>
      <c r="C49" s="556">
        <f t="shared" si="12"/>
        <v>76</v>
      </c>
      <c r="D49" s="560">
        <v>67</v>
      </c>
      <c r="E49" s="557">
        <v>9</v>
      </c>
      <c r="F49" s="560"/>
      <c r="G49" s="560"/>
      <c r="H49" s="459">
        <f t="shared" si="5"/>
        <v>76</v>
      </c>
      <c r="I49" s="459">
        <f t="shared" si="6"/>
        <v>61</v>
      </c>
      <c r="J49" s="561">
        <v>2</v>
      </c>
      <c r="K49" s="561"/>
      <c r="L49" s="484">
        <f t="shared" si="7"/>
        <v>59</v>
      </c>
      <c r="M49" s="558"/>
      <c r="N49" s="561"/>
      <c r="O49" s="561"/>
      <c r="P49" s="562"/>
      <c r="Q49" s="563">
        <v>15</v>
      </c>
      <c r="R49" s="459">
        <f t="shared" si="8"/>
        <v>74</v>
      </c>
      <c r="S49" s="378">
        <f t="shared" si="4"/>
        <v>0.03278688524590164</v>
      </c>
    </row>
    <row r="50" spans="1:19" ht="19.5" customHeight="1">
      <c r="A50" s="432" t="s">
        <v>49</v>
      </c>
      <c r="B50" s="433" t="s">
        <v>486</v>
      </c>
      <c r="C50" s="459">
        <f t="shared" si="2"/>
        <v>33</v>
      </c>
      <c r="D50" s="459">
        <f>D51+D52</f>
        <v>23</v>
      </c>
      <c r="E50" s="459">
        <f aca="true" t="shared" si="13" ref="E50:R50">E51+E52</f>
        <v>10</v>
      </c>
      <c r="F50" s="459">
        <f t="shared" si="13"/>
        <v>0</v>
      </c>
      <c r="G50" s="459">
        <f t="shared" si="13"/>
        <v>0</v>
      </c>
      <c r="H50" s="459">
        <f t="shared" si="5"/>
        <v>33</v>
      </c>
      <c r="I50" s="459">
        <f t="shared" si="13"/>
        <v>18</v>
      </c>
      <c r="J50" s="459">
        <f t="shared" si="13"/>
        <v>7</v>
      </c>
      <c r="K50" s="459">
        <f t="shared" si="13"/>
        <v>0</v>
      </c>
      <c r="L50" s="459">
        <f t="shared" si="13"/>
        <v>10</v>
      </c>
      <c r="M50" s="459">
        <f t="shared" si="13"/>
        <v>1</v>
      </c>
      <c r="N50" s="459">
        <f t="shared" si="13"/>
        <v>0</v>
      </c>
      <c r="O50" s="459">
        <f t="shared" si="13"/>
        <v>0</v>
      </c>
      <c r="P50" s="459">
        <f t="shared" si="13"/>
        <v>0</v>
      </c>
      <c r="Q50" s="459">
        <f t="shared" si="13"/>
        <v>15</v>
      </c>
      <c r="R50" s="459">
        <f t="shared" si="13"/>
        <v>26</v>
      </c>
      <c r="S50" s="378">
        <f t="shared" si="4"/>
        <v>0.3888888888888889</v>
      </c>
    </row>
    <row r="51" spans="1:19" ht="19.5" customHeight="1">
      <c r="A51" s="430" t="s">
        <v>113</v>
      </c>
      <c r="B51" s="435" t="s">
        <v>487</v>
      </c>
      <c r="C51" s="459">
        <f t="shared" si="2"/>
        <v>5</v>
      </c>
      <c r="D51" s="483" t="s">
        <v>49</v>
      </c>
      <c r="E51" s="491">
        <v>2</v>
      </c>
      <c r="F51" s="483"/>
      <c r="G51" s="483"/>
      <c r="H51" s="459">
        <f t="shared" si="5"/>
        <v>5</v>
      </c>
      <c r="I51" s="459">
        <f t="shared" si="6"/>
        <v>3</v>
      </c>
      <c r="J51" s="491">
        <v>2</v>
      </c>
      <c r="K51" s="491"/>
      <c r="L51" s="484">
        <f t="shared" si="7"/>
        <v>1</v>
      </c>
      <c r="M51" s="491"/>
      <c r="N51" s="491"/>
      <c r="O51" s="491"/>
      <c r="P51" s="491"/>
      <c r="Q51" s="491">
        <v>2</v>
      </c>
      <c r="R51" s="459">
        <f t="shared" si="8"/>
        <v>3</v>
      </c>
      <c r="S51" s="378">
        <f t="shared" si="4"/>
        <v>0.6666666666666666</v>
      </c>
    </row>
    <row r="52" spans="1:19" ht="19.5" customHeight="1">
      <c r="A52" s="430" t="s">
        <v>114</v>
      </c>
      <c r="B52" s="435" t="s">
        <v>488</v>
      </c>
      <c r="C52" s="459">
        <f t="shared" si="2"/>
        <v>28</v>
      </c>
      <c r="D52" s="483">
        <v>20</v>
      </c>
      <c r="E52" s="491">
        <v>8</v>
      </c>
      <c r="F52" s="483"/>
      <c r="G52" s="483"/>
      <c r="H52" s="459">
        <f t="shared" si="5"/>
        <v>28</v>
      </c>
      <c r="I52" s="459">
        <f t="shared" si="6"/>
        <v>15</v>
      </c>
      <c r="J52" s="491">
        <v>5</v>
      </c>
      <c r="K52" s="491"/>
      <c r="L52" s="484">
        <f t="shared" si="7"/>
        <v>9</v>
      </c>
      <c r="M52" s="491">
        <v>1</v>
      </c>
      <c r="N52" s="491"/>
      <c r="O52" s="491"/>
      <c r="P52" s="491"/>
      <c r="Q52" s="491">
        <v>13</v>
      </c>
      <c r="R52" s="459">
        <f t="shared" si="8"/>
        <v>23</v>
      </c>
      <c r="S52" s="378">
        <f t="shared" si="4"/>
        <v>0.3333333333333333</v>
      </c>
    </row>
    <row r="53" spans="1:19" ht="19.5" customHeight="1">
      <c r="A53" s="432" t="s">
        <v>58</v>
      </c>
      <c r="B53" s="433" t="s">
        <v>489</v>
      </c>
      <c r="C53" s="459">
        <f t="shared" si="2"/>
        <v>364</v>
      </c>
      <c r="D53" s="459">
        <f>D54+D55+D56+D57</f>
        <v>243</v>
      </c>
      <c r="E53" s="459">
        <f aca="true" t="shared" si="14" ref="E53:R53">E54+E55+E56+E57</f>
        <v>121</v>
      </c>
      <c r="F53" s="459">
        <f t="shared" si="14"/>
        <v>0</v>
      </c>
      <c r="G53" s="459">
        <f t="shared" si="14"/>
        <v>0</v>
      </c>
      <c r="H53" s="459">
        <f t="shared" si="5"/>
        <v>364</v>
      </c>
      <c r="I53" s="459">
        <f t="shared" si="14"/>
        <v>274</v>
      </c>
      <c r="J53" s="459">
        <f t="shared" si="14"/>
        <v>78</v>
      </c>
      <c r="K53" s="459">
        <f t="shared" si="14"/>
        <v>1</v>
      </c>
      <c r="L53" s="459">
        <f t="shared" si="14"/>
        <v>192</v>
      </c>
      <c r="M53" s="459">
        <f t="shared" si="14"/>
        <v>0</v>
      </c>
      <c r="N53" s="459">
        <f t="shared" si="14"/>
        <v>3</v>
      </c>
      <c r="O53" s="459">
        <f t="shared" si="14"/>
        <v>0</v>
      </c>
      <c r="P53" s="459">
        <f t="shared" si="14"/>
        <v>0</v>
      </c>
      <c r="Q53" s="459">
        <f t="shared" si="14"/>
        <v>90</v>
      </c>
      <c r="R53" s="459">
        <f t="shared" si="14"/>
        <v>285</v>
      </c>
      <c r="S53" s="378">
        <f t="shared" si="4"/>
        <v>0.28832116788321166</v>
      </c>
    </row>
    <row r="54" spans="1:19" ht="19.5" customHeight="1">
      <c r="A54" s="430" t="s">
        <v>115</v>
      </c>
      <c r="B54" s="435" t="s">
        <v>490</v>
      </c>
      <c r="C54" s="459">
        <f t="shared" si="2"/>
        <v>34</v>
      </c>
      <c r="D54" s="914">
        <v>15</v>
      </c>
      <c r="E54" s="914">
        <v>19</v>
      </c>
      <c r="F54" s="914">
        <v>0</v>
      </c>
      <c r="G54" s="914">
        <v>0</v>
      </c>
      <c r="H54" s="469">
        <f t="shared" si="5"/>
        <v>34</v>
      </c>
      <c r="I54" s="469">
        <f t="shared" si="6"/>
        <v>27</v>
      </c>
      <c r="J54" s="914">
        <v>12</v>
      </c>
      <c r="K54" s="914">
        <v>0</v>
      </c>
      <c r="L54" s="911">
        <f t="shared" si="7"/>
        <v>15</v>
      </c>
      <c r="M54" s="915" t="s">
        <v>445</v>
      </c>
      <c r="N54" s="915" t="s">
        <v>445</v>
      </c>
      <c r="O54" s="915" t="s">
        <v>445</v>
      </c>
      <c r="P54" s="916" t="s">
        <v>445</v>
      </c>
      <c r="Q54" s="917" t="s">
        <v>61</v>
      </c>
      <c r="R54" s="459">
        <f t="shared" si="8"/>
        <v>22</v>
      </c>
      <c r="S54" s="378">
        <f t="shared" si="4"/>
        <v>0.4444444444444444</v>
      </c>
    </row>
    <row r="55" spans="1:19" ht="19.5" customHeight="1">
      <c r="A55" s="430" t="s">
        <v>116</v>
      </c>
      <c r="B55" s="435" t="s">
        <v>491</v>
      </c>
      <c r="C55" s="459">
        <f t="shared" si="2"/>
        <v>143</v>
      </c>
      <c r="D55" s="914">
        <v>111</v>
      </c>
      <c r="E55" s="914">
        <v>32</v>
      </c>
      <c r="F55" s="914">
        <v>0</v>
      </c>
      <c r="G55" s="914">
        <v>0</v>
      </c>
      <c r="H55" s="469">
        <f t="shared" si="5"/>
        <v>143</v>
      </c>
      <c r="I55" s="469">
        <f t="shared" si="6"/>
        <v>102</v>
      </c>
      <c r="J55" s="914">
        <v>32</v>
      </c>
      <c r="K55" s="914">
        <v>0</v>
      </c>
      <c r="L55" s="911">
        <f t="shared" si="7"/>
        <v>69</v>
      </c>
      <c r="M55" s="918">
        <v>0</v>
      </c>
      <c r="N55" s="918">
        <v>1</v>
      </c>
      <c r="O55" s="918">
        <f>'[8]Về việc chủ động Mau 01.THA'!C63+'[8]Về việc theo đơn Mau 02.THA1'!C63</f>
        <v>0</v>
      </c>
      <c r="P55" s="919">
        <v>0</v>
      </c>
      <c r="Q55" s="920">
        <v>41</v>
      </c>
      <c r="R55" s="459">
        <f t="shared" si="8"/>
        <v>111</v>
      </c>
      <c r="S55" s="378">
        <f t="shared" si="4"/>
        <v>0.3137254901960784</v>
      </c>
    </row>
    <row r="56" spans="1:19" ht="19.5" customHeight="1">
      <c r="A56" s="430" t="s">
        <v>117</v>
      </c>
      <c r="B56" s="436" t="s">
        <v>492</v>
      </c>
      <c r="C56" s="459">
        <f t="shared" si="2"/>
        <v>62</v>
      </c>
      <c r="D56" s="914">
        <v>62</v>
      </c>
      <c r="E56" s="914">
        <v>0</v>
      </c>
      <c r="F56" s="914">
        <v>0</v>
      </c>
      <c r="G56" s="914">
        <v>0</v>
      </c>
      <c r="H56" s="469">
        <f t="shared" si="5"/>
        <v>62</v>
      </c>
      <c r="I56" s="469">
        <f t="shared" si="6"/>
        <v>38</v>
      </c>
      <c r="J56" s="914">
        <v>1</v>
      </c>
      <c r="K56" s="914">
        <v>1</v>
      </c>
      <c r="L56" s="911">
        <f t="shared" si="7"/>
        <v>35</v>
      </c>
      <c r="M56" s="915" t="s">
        <v>445</v>
      </c>
      <c r="N56" s="915" t="s">
        <v>43</v>
      </c>
      <c r="O56" s="915" t="s">
        <v>445</v>
      </c>
      <c r="P56" s="916" t="s">
        <v>445</v>
      </c>
      <c r="Q56" s="917" t="s">
        <v>577</v>
      </c>
      <c r="R56" s="459">
        <f t="shared" si="8"/>
        <v>60</v>
      </c>
      <c r="S56" s="378">
        <f t="shared" si="4"/>
        <v>0.05263157894736842</v>
      </c>
    </row>
    <row r="57" spans="1:19" ht="19.5" customHeight="1">
      <c r="A57" s="430" t="s">
        <v>118</v>
      </c>
      <c r="B57" s="436" t="s">
        <v>493</v>
      </c>
      <c r="C57" s="459">
        <f t="shared" si="2"/>
        <v>125</v>
      </c>
      <c r="D57" s="915" t="s">
        <v>574</v>
      </c>
      <c r="E57" s="915" t="s">
        <v>575</v>
      </c>
      <c r="F57" s="915" t="s">
        <v>445</v>
      </c>
      <c r="G57" s="915" t="s">
        <v>445</v>
      </c>
      <c r="H57" s="469">
        <f t="shared" si="5"/>
        <v>125</v>
      </c>
      <c r="I57" s="469">
        <f t="shared" si="6"/>
        <v>107</v>
      </c>
      <c r="J57" s="915" t="s">
        <v>576</v>
      </c>
      <c r="K57" s="915" t="s">
        <v>445</v>
      </c>
      <c r="L57" s="911">
        <f t="shared" si="7"/>
        <v>73</v>
      </c>
      <c r="M57" s="915" t="s">
        <v>445</v>
      </c>
      <c r="N57" s="915" t="s">
        <v>43</v>
      </c>
      <c r="O57" s="915" t="s">
        <v>445</v>
      </c>
      <c r="P57" s="916" t="s">
        <v>445</v>
      </c>
      <c r="Q57" s="917" t="s">
        <v>256</v>
      </c>
      <c r="R57" s="459">
        <f t="shared" si="8"/>
        <v>92</v>
      </c>
      <c r="S57" s="378">
        <f t="shared" si="4"/>
        <v>0.308411214953271</v>
      </c>
    </row>
    <row r="58" spans="1:19" ht="19.5" customHeight="1">
      <c r="A58" s="432" t="s">
        <v>59</v>
      </c>
      <c r="B58" s="433" t="s">
        <v>494</v>
      </c>
      <c r="C58" s="459">
        <f t="shared" si="2"/>
        <v>1085</v>
      </c>
      <c r="D58" s="459">
        <f>D59+D60+D61+D62+D63+D64+D65</f>
        <v>955</v>
      </c>
      <c r="E58" s="459">
        <f aca="true" t="shared" si="15" ref="E58:Q58">E59+E60+E61+E62+E63+E64+E65</f>
        <v>130</v>
      </c>
      <c r="F58" s="459">
        <f t="shared" si="15"/>
        <v>2</v>
      </c>
      <c r="G58" s="459">
        <f t="shared" si="15"/>
        <v>0</v>
      </c>
      <c r="H58" s="459">
        <f>C58-F58</f>
        <v>1083</v>
      </c>
      <c r="I58" s="459">
        <f t="shared" si="6"/>
        <v>571</v>
      </c>
      <c r="J58" s="459">
        <f t="shared" si="15"/>
        <v>100</v>
      </c>
      <c r="K58" s="459">
        <f t="shared" si="15"/>
        <v>3</v>
      </c>
      <c r="L58" s="459">
        <f t="shared" si="15"/>
        <v>454</v>
      </c>
      <c r="M58" s="459">
        <f t="shared" si="15"/>
        <v>7</v>
      </c>
      <c r="N58" s="459">
        <f t="shared" si="15"/>
        <v>6</v>
      </c>
      <c r="O58" s="459">
        <f t="shared" si="15"/>
        <v>0</v>
      </c>
      <c r="P58" s="459">
        <f t="shared" si="15"/>
        <v>1</v>
      </c>
      <c r="Q58" s="459">
        <f t="shared" si="15"/>
        <v>512</v>
      </c>
      <c r="R58" s="459">
        <f t="shared" si="8"/>
        <v>980</v>
      </c>
      <c r="S58" s="378">
        <f t="shared" si="4"/>
        <v>0.18038528896672504</v>
      </c>
    </row>
    <row r="59" spans="1:19" ht="19.5" customHeight="1">
      <c r="A59" s="430" t="s">
        <v>119</v>
      </c>
      <c r="B59" s="435" t="s">
        <v>458</v>
      </c>
      <c r="C59" s="459">
        <f t="shared" si="2"/>
        <v>197</v>
      </c>
      <c r="D59" s="492">
        <v>164</v>
      </c>
      <c r="E59" s="491">
        <v>33</v>
      </c>
      <c r="F59" s="491"/>
      <c r="G59" s="491"/>
      <c r="H59" s="459">
        <f aca="true" t="shared" si="16" ref="H59:H65">C59-F59</f>
        <v>197</v>
      </c>
      <c r="I59" s="459">
        <f t="shared" si="6"/>
        <v>100</v>
      </c>
      <c r="J59" s="480">
        <v>29</v>
      </c>
      <c r="K59" s="480"/>
      <c r="L59" s="484">
        <f t="shared" si="7"/>
        <v>66</v>
      </c>
      <c r="M59" s="480"/>
      <c r="N59" s="480">
        <v>5</v>
      </c>
      <c r="O59" s="480">
        <v>0</v>
      </c>
      <c r="P59" s="493"/>
      <c r="Q59" s="484">
        <v>97</v>
      </c>
      <c r="R59" s="459">
        <f t="shared" si="8"/>
        <v>168</v>
      </c>
      <c r="S59" s="378">
        <f t="shared" si="4"/>
        <v>0.29</v>
      </c>
    </row>
    <row r="60" spans="1:19" ht="19.5" customHeight="1">
      <c r="A60" s="430" t="s">
        <v>120</v>
      </c>
      <c r="B60" s="435" t="s">
        <v>495</v>
      </c>
      <c r="C60" s="459">
        <f t="shared" si="2"/>
        <v>208</v>
      </c>
      <c r="D60" s="492">
        <v>194</v>
      </c>
      <c r="E60" s="491">
        <v>14</v>
      </c>
      <c r="F60" s="491"/>
      <c r="G60" s="491"/>
      <c r="H60" s="459">
        <f t="shared" si="16"/>
        <v>208</v>
      </c>
      <c r="I60" s="459">
        <f t="shared" si="6"/>
        <v>85</v>
      </c>
      <c r="J60" s="480">
        <v>12</v>
      </c>
      <c r="K60" s="480">
        <v>2</v>
      </c>
      <c r="L60" s="484">
        <f t="shared" si="7"/>
        <v>70</v>
      </c>
      <c r="M60" s="480"/>
      <c r="N60" s="480">
        <v>0</v>
      </c>
      <c r="O60" s="480"/>
      <c r="P60" s="493">
        <v>1</v>
      </c>
      <c r="Q60" s="484">
        <v>123</v>
      </c>
      <c r="R60" s="459">
        <f t="shared" si="8"/>
        <v>194</v>
      </c>
      <c r="S60" s="378">
        <f t="shared" si="4"/>
        <v>0.16470588235294117</v>
      </c>
    </row>
    <row r="61" spans="1:19" ht="19.5" customHeight="1">
      <c r="A61" s="430" t="s">
        <v>121</v>
      </c>
      <c r="B61" s="435" t="s">
        <v>496</v>
      </c>
      <c r="C61" s="459">
        <f t="shared" si="2"/>
        <v>193</v>
      </c>
      <c r="D61" s="492">
        <v>170</v>
      </c>
      <c r="E61" s="491">
        <v>23</v>
      </c>
      <c r="F61" s="491"/>
      <c r="G61" s="491"/>
      <c r="H61" s="459">
        <f t="shared" si="16"/>
        <v>193</v>
      </c>
      <c r="I61" s="459">
        <f t="shared" si="6"/>
        <v>93</v>
      </c>
      <c r="J61" s="480">
        <v>15</v>
      </c>
      <c r="K61" s="480"/>
      <c r="L61" s="484">
        <f t="shared" si="7"/>
        <v>77</v>
      </c>
      <c r="M61" s="480"/>
      <c r="N61" s="480">
        <v>1</v>
      </c>
      <c r="O61" s="480">
        <v>0</v>
      </c>
      <c r="P61" s="493">
        <v>0</v>
      </c>
      <c r="Q61" s="484">
        <v>100</v>
      </c>
      <c r="R61" s="459">
        <f t="shared" si="8"/>
        <v>178</v>
      </c>
      <c r="S61" s="378">
        <f t="shared" si="4"/>
        <v>0.16129032258064516</v>
      </c>
    </row>
    <row r="62" spans="1:19" ht="19.5" customHeight="1">
      <c r="A62" s="430" t="s">
        <v>497</v>
      </c>
      <c r="B62" s="435" t="s">
        <v>498</v>
      </c>
      <c r="C62" s="459">
        <f t="shared" si="2"/>
        <v>106</v>
      </c>
      <c r="D62" s="492">
        <v>88</v>
      </c>
      <c r="E62" s="491">
        <v>18</v>
      </c>
      <c r="F62" s="491">
        <v>1</v>
      </c>
      <c r="G62" s="491"/>
      <c r="H62" s="459">
        <f t="shared" si="16"/>
        <v>105</v>
      </c>
      <c r="I62" s="459">
        <f t="shared" si="6"/>
        <v>67</v>
      </c>
      <c r="J62" s="480">
        <v>12</v>
      </c>
      <c r="K62" s="480">
        <v>1</v>
      </c>
      <c r="L62" s="484">
        <f t="shared" si="7"/>
        <v>54</v>
      </c>
      <c r="M62" s="480"/>
      <c r="N62" s="480">
        <v>0</v>
      </c>
      <c r="O62" s="480">
        <v>0</v>
      </c>
      <c r="P62" s="493">
        <v>0</v>
      </c>
      <c r="Q62" s="484">
        <v>38</v>
      </c>
      <c r="R62" s="459">
        <f t="shared" si="8"/>
        <v>92</v>
      </c>
      <c r="S62" s="378">
        <f t="shared" si="4"/>
        <v>0.19402985074626866</v>
      </c>
    </row>
    <row r="63" spans="1:19" ht="19.5" customHeight="1">
      <c r="A63" s="430" t="s">
        <v>499</v>
      </c>
      <c r="B63" s="435" t="s">
        <v>500</v>
      </c>
      <c r="C63" s="459">
        <f t="shared" si="2"/>
        <v>136</v>
      </c>
      <c r="D63" s="492">
        <v>125</v>
      </c>
      <c r="E63" s="491">
        <v>11</v>
      </c>
      <c r="F63" s="491">
        <v>1</v>
      </c>
      <c r="G63" s="491"/>
      <c r="H63" s="459">
        <f t="shared" si="16"/>
        <v>135</v>
      </c>
      <c r="I63" s="459">
        <f t="shared" si="6"/>
        <v>73</v>
      </c>
      <c r="J63" s="480">
        <v>4</v>
      </c>
      <c r="K63" s="480"/>
      <c r="L63" s="484">
        <f t="shared" si="7"/>
        <v>62</v>
      </c>
      <c r="M63" s="480">
        <v>7</v>
      </c>
      <c r="N63" s="480">
        <v>0</v>
      </c>
      <c r="O63" s="480"/>
      <c r="P63" s="493"/>
      <c r="Q63" s="484">
        <v>62</v>
      </c>
      <c r="R63" s="459">
        <f t="shared" si="8"/>
        <v>131</v>
      </c>
      <c r="S63" s="378">
        <f t="shared" si="4"/>
        <v>0.0547945205479452</v>
      </c>
    </row>
    <row r="64" spans="1:19" ht="19.5" customHeight="1">
      <c r="A64" s="430" t="s">
        <v>501</v>
      </c>
      <c r="B64" s="435" t="s">
        <v>502</v>
      </c>
      <c r="C64" s="459">
        <f t="shared" si="2"/>
        <v>158</v>
      </c>
      <c r="D64" s="492">
        <v>145</v>
      </c>
      <c r="E64" s="491">
        <v>13</v>
      </c>
      <c r="F64" s="491"/>
      <c r="G64" s="491"/>
      <c r="H64" s="459">
        <f t="shared" si="16"/>
        <v>158</v>
      </c>
      <c r="I64" s="459">
        <f t="shared" si="6"/>
        <v>101</v>
      </c>
      <c r="J64" s="480">
        <v>16</v>
      </c>
      <c r="K64" s="480"/>
      <c r="L64" s="484">
        <f t="shared" si="7"/>
        <v>85</v>
      </c>
      <c r="M64" s="480">
        <v>0</v>
      </c>
      <c r="N64" s="480">
        <v>0</v>
      </c>
      <c r="O64" s="480">
        <v>0</v>
      </c>
      <c r="P64" s="493">
        <v>0</v>
      </c>
      <c r="Q64" s="484">
        <v>57</v>
      </c>
      <c r="R64" s="459">
        <f t="shared" si="8"/>
        <v>142</v>
      </c>
      <c r="S64" s="378">
        <f t="shared" si="4"/>
        <v>0.15841584158415842</v>
      </c>
    </row>
    <row r="65" spans="1:19" ht="19.5" customHeight="1" thickBot="1">
      <c r="A65" s="430" t="s">
        <v>503</v>
      </c>
      <c r="B65" s="435" t="s">
        <v>504</v>
      </c>
      <c r="C65" s="459">
        <f t="shared" si="2"/>
        <v>87</v>
      </c>
      <c r="D65" s="494">
        <v>69</v>
      </c>
      <c r="E65" s="495">
        <v>18</v>
      </c>
      <c r="F65" s="495"/>
      <c r="G65" s="495"/>
      <c r="H65" s="459">
        <f t="shared" si="16"/>
        <v>87</v>
      </c>
      <c r="I65" s="459">
        <f t="shared" si="6"/>
        <v>52</v>
      </c>
      <c r="J65" s="480">
        <v>12</v>
      </c>
      <c r="K65" s="480"/>
      <c r="L65" s="484">
        <f t="shared" si="7"/>
        <v>40</v>
      </c>
      <c r="M65" s="480">
        <v>0</v>
      </c>
      <c r="N65" s="480">
        <v>0</v>
      </c>
      <c r="O65" s="480">
        <v>0</v>
      </c>
      <c r="P65" s="493">
        <v>0</v>
      </c>
      <c r="Q65" s="484">
        <v>35</v>
      </c>
      <c r="R65" s="459">
        <f t="shared" si="8"/>
        <v>75</v>
      </c>
      <c r="S65" s="378">
        <f t="shared" si="4"/>
        <v>0.23076923076923078</v>
      </c>
    </row>
    <row r="66" spans="1:19" ht="19.5" customHeight="1" thickTop="1">
      <c r="A66" s="432" t="s">
        <v>60</v>
      </c>
      <c r="B66" s="433" t="s">
        <v>505</v>
      </c>
      <c r="C66" s="459">
        <f t="shared" si="2"/>
        <v>724</v>
      </c>
      <c r="D66" s="459">
        <f>D67+D68+D69+D70+D71</f>
        <v>606</v>
      </c>
      <c r="E66" s="459">
        <f aca="true" t="shared" si="17" ref="E66:R66">E67+E68+E69+E70+E71</f>
        <v>118</v>
      </c>
      <c r="F66" s="459">
        <f t="shared" si="17"/>
        <v>0</v>
      </c>
      <c r="G66" s="459">
        <f t="shared" si="17"/>
        <v>0</v>
      </c>
      <c r="H66" s="459">
        <f t="shared" si="17"/>
        <v>724</v>
      </c>
      <c r="I66" s="459">
        <f t="shared" si="17"/>
        <v>463</v>
      </c>
      <c r="J66" s="459">
        <f t="shared" si="17"/>
        <v>46</v>
      </c>
      <c r="K66" s="459">
        <f t="shared" si="17"/>
        <v>3</v>
      </c>
      <c r="L66" s="459">
        <f t="shared" si="17"/>
        <v>406</v>
      </c>
      <c r="M66" s="459">
        <f t="shared" si="17"/>
        <v>0</v>
      </c>
      <c r="N66" s="459">
        <f t="shared" si="17"/>
        <v>5</v>
      </c>
      <c r="O66" s="459">
        <f t="shared" si="17"/>
        <v>3</v>
      </c>
      <c r="P66" s="459">
        <f t="shared" si="17"/>
        <v>0</v>
      </c>
      <c r="Q66" s="459">
        <f t="shared" si="17"/>
        <v>261</v>
      </c>
      <c r="R66" s="469">
        <f t="shared" si="17"/>
        <v>675</v>
      </c>
      <c r="S66" s="378">
        <f t="shared" si="4"/>
        <v>0.10583153347732181</v>
      </c>
    </row>
    <row r="67" spans="1:19" ht="19.5" customHeight="1">
      <c r="A67" s="430" t="s">
        <v>506</v>
      </c>
      <c r="B67" s="437" t="s">
        <v>570</v>
      </c>
      <c r="C67" s="459">
        <f t="shared" si="2"/>
        <v>78</v>
      </c>
      <c r="D67" s="496">
        <v>64</v>
      </c>
      <c r="E67" s="496">
        <v>14</v>
      </c>
      <c r="F67" s="497"/>
      <c r="G67" s="497"/>
      <c r="H67" s="459">
        <f t="shared" si="5"/>
        <v>78</v>
      </c>
      <c r="I67" s="459">
        <f t="shared" si="6"/>
        <v>50</v>
      </c>
      <c r="J67" s="496">
        <v>4</v>
      </c>
      <c r="K67" s="496"/>
      <c r="L67" s="484">
        <f t="shared" si="7"/>
        <v>46</v>
      </c>
      <c r="M67" s="496"/>
      <c r="N67" s="496"/>
      <c r="O67" s="496"/>
      <c r="P67" s="496"/>
      <c r="Q67" s="496">
        <v>28</v>
      </c>
      <c r="R67" s="459">
        <f t="shared" si="8"/>
        <v>74</v>
      </c>
      <c r="S67" s="378">
        <f t="shared" si="4"/>
        <v>0.08</v>
      </c>
    </row>
    <row r="68" spans="1:19" ht="19.5" customHeight="1">
      <c r="A68" s="430" t="s">
        <v>507</v>
      </c>
      <c r="B68" s="437" t="s">
        <v>569</v>
      </c>
      <c r="C68" s="459">
        <f t="shared" si="2"/>
        <v>84</v>
      </c>
      <c r="D68" s="496">
        <v>65</v>
      </c>
      <c r="E68" s="496">
        <v>19</v>
      </c>
      <c r="F68" s="497"/>
      <c r="G68" s="497"/>
      <c r="H68" s="459">
        <f t="shared" si="5"/>
        <v>84</v>
      </c>
      <c r="I68" s="459">
        <f t="shared" si="6"/>
        <v>64</v>
      </c>
      <c r="J68" s="496">
        <v>10</v>
      </c>
      <c r="K68" s="496"/>
      <c r="L68" s="484">
        <f t="shared" si="7"/>
        <v>53</v>
      </c>
      <c r="M68" s="496"/>
      <c r="N68" s="496">
        <v>1</v>
      </c>
      <c r="O68" s="496"/>
      <c r="P68" s="496"/>
      <c r="Q68" s="496">
        <v>20</v>
      </c>
      <c r="R68" s="459">
        <f t="shared" si="8"/>
        <v>74</v>
      </c>
      <c r="S68" s="378">
        <f t="shared" si="4"/>
        <v>0.15625</v>
      </c>
    </row>
    <row r="69" spans="1:19" ht="19.5" customHeight="1">
      <c r="A69" s="430" t="s">
        <v>510</v>
      </c>
      <c r="B69" s="465" t="s">
        <v>508</v>
      </c>
      <c r="C69" s="459">
        <f t="shared" si="2"/>
        <v>261</v>
      </c>
      <c r="D69" s="498">
        <v>225</v>
      </c>
      <c r="E69" s="498">
        <v>36</v>
      </c>
      <c r="F69" s="498"/>
      <c r="G69" s="498"/>
      <c r="H69" s="459">
        <f t="shared" si="5"/>
        <v>261</v>
      </c>
      <c r="I69" s="459">
        <f t="shared" si="6"/>
        <v>171</v>
      </c>
      <c r="J69" s="498">
        <v>11</v>
      </c>
      <c r="K69" s="498">
        <v>1</v>
      </c>
      <c r="L69" s="484">
        <f t="shared" si="7"/>
        <v>156</v>
      </c>
      <c r="M69" s="498"/>
      <c r="N69" s="498">
        <v>2</v>
      </c>
      <c r="O69" s="498">
        <v>1</v>
      </c>
      <c r="P69" s="499"/>
      <c r="Q69" s="500">
        <v>90</v>
      </c>
      <c r="R69" s="459">
        <f t="shared" si="8"/>
        <v>249</v>
      </c>
      <c r="S69" s="378">
        <f t="shared" si="4"/>
        <v>0.07017543859649122</v>
      </c>
    </row>
    <row r="70" spans="1:19" ht="19.5" customHeight="1">
      <c r="A70" s="430" t="s">
        <v>567</v>
      </c>
      <c r="B70" s="465" t="s">
        <v>509</v>
      </c>
      <c r="C70" s="459">
        <f t="shared" si="2"/>
        <v>108</v>
      </c>
      <c r="D70" s="498">
        <v>93</v>
      </c>
      <c r="E70" s="498">
        <v>15</v>
      </c>
      <c r="F70" s="498"/>
      <c r="G70" s="498"/>
      <c r="H70" s="459">
        <f t="shared" si="5"/>
        <v>108</v>
      </c>
      <c r="I70" s="459">
        <f t="shared" si="6"/>
        <v>43</v>
      </c>
      <c r="J70" s="498">
        <v>8</v>
      </c>
      <c r="K70" s="498"/>
      <c r="L70" s="484">
        <f t="shared" si="7"/>
        <v>34</v>
      </c>
      <c r="M70" s="498"/>
      <c r="N70" s="498">
        <v>1</v>
      </c>
      <c r="O70" s="498"/>
      <c r="P70" s="499"/>
      <c r="Q70" s="500">
        <v>65</v>
      </c>
      <c r="R70" s="459">
        <f t="shared" si="8"/>
        <v>100</v>
      </c>
      <c r="S70" s="378">
        <f t="shared" si="4"/>
        <v>0.18604651162790697</v>
      </c>
    </row>
    <row r="71" spans="1:19" ht="19.5" customHeight="1">
      <c r="A71" s="430" t="s">
        <v>568</v>
      </c>
      <c r="B71" s="465" t="s">
        <v>511</v>
      </c>
      <c r="C71" s="459">
        <f t="shared" si="2"/>
        <v>193</v>
      </c>
      <c r="D71" s="498">
        <v>159</v>
      </c>
      <c r="E71" s="498">
        <v>34</v>
      </c>
      <c r="F71" s="498"/>
      <c r="G71" s="498"/>
      <c r="H71" s="459">
        <f t="shared" si="5"/>
        <v>193</v>
      </c>
      <c r="I71" s="459">
        <f t="shared" si="6"/>
        <v>135</v>
      </c>
      <c r="J71" s="498">
        <v>13</v>
      </c>
      <c r="K71" s="498">
        <v>2</v>
      </c>
      <c r="L71" s="484">
        <f t="shared" si="7"/>
        <v>117</v>
      </c>
      <c r="M71" s="498"/>
      <c r="N71" s="498">
        <v>1</v>
      </c>
      <c r="O71" s="498">
        <v>2</v>
      </c>
      <c r="P71" s="499"/>
      <c r="Q71" s="500">
        <v>58</v>
      </c>
      <c r="R71" s="459">
        <f t="shared" si="8"/>
        <v>178</v>
      </c>
      <c r="S71" s="378">
        <f t="shared" si="4"/>
        <v>0.1111111111111111</v>
      </c>
    </row>
    <row r="72" spans="1:19" ht="19.5" customHeight="1">
      <c r="A72" s="432" t="s">
        <v>61</v>
      </c>
      <c r="B72" s="433" t="s">
        <v>512</v>
      </c>
      <c r="C72" s="459">
        <f t="shared" si="2"/>
        <v>93</v>
      </c>
      <c r="D72" s="459">
        <f>D73+D74+D75</f>
        <v>77</v>
      </c>
      <c r="E72" s="459">
        <f aca="true" t="shared" si="18" ref="E72:R72">E73+E74+E75</f>
        <v>16</v>
      </c>
      <c r="F72" s="459">
        <f t="shared" si="18"/>
        <v>0</v>
      </c>
      <c r="G72" s="459">
        <f t="shared" si="18"/>
        <v>0</v>
      </c>
      <c r="H72" s="459">
        <f t="shared" si="5"/>
        <v>93</v>
      </c>
      <c r="I72" s="459">
        <f t="shared" si="18"/>
        <v>71</v>
      </c>
      <c r="J72" s="459">
        <f t="shared" si="18"/>
        <v>10</v>
      </c>
      <c r="K72" s="459">
        <f t="shared" si="18"/>
        <v>0</v>
      </c>
      <c r="L72" s="459">
        <f t="shared" si="18"/>
        <v>61</v>
      </c>
      <c r="M72" s="459">
        <f t="shared" si="18"/>
        <v>0</v>
      </c>
      <c r="N72" s="459">
        <f t="shared" si="18"/>
        <v>0</v>
      </c>
      <c r="O72" s="459">
        <f t="shared" si="18"/>
        <v>0</v>
      </c>
      <c r="P72" s="459">
        <f t="shared" si="18"/>
        <v>0</v>
      </c>
      <c r="Q72" s="459">
        <f t="shared" si="18"/>
        <v>22</v>
      </c>
      <c r="R72" s="459">
        <f t="shared" si="18"/>
        <v>83</v>
      </c>
      <c r="S72" s="378">
        <f t="shared" si="4"/>
        <v>0.14084507042253522</v>
      </c>
    </row>
    <row r="73" spans="1:19" ht="19.5" customHeight="1">
      <c r="A73" s="430" t="s">
        <v>513</v>
      </c>
      <c r="B73" s="437" t="s">
        <v>514</v>
      </c>
      <c r="C73" s="459">
        <f t="shared" si="2"/>
        <v>29</v>
      </c>
      <c r="D73" s="483">
        <v>29</v>
      </c>
      <c r="E73" s="483">
        <v>0</v>
      </c>
      <c r="F73" s="483"/>
      <c r="G73" s="483"/>
      <c r="H73" s="459">
        <f t="shared" si="5"/>
        <v>29</v>
      </c>
      <c r="I73" s="459">
        <f t="shared" si="6"/>
        <v>18</v>
      </c>
      <c r="J73" s="483">
        <v>1</v>
      </c>
      <c r="K73" s="483"/>
      <c r="L73" s="484">
        <f t="shared" si="7"/>
        <v>17</v>
      </c>
      <c r="M73" s="483"/>
      <c r="N73" s="483">
        <v>0</v>
      </c>
      <c r="O73" s="483"/>
      <c r="P73" s="483"/>
      <c r="Q73" s="484">
        <v>11</v>
      </c>
      <c r="R73" s="459">
        <f t="shared" si="8"/>
        <v>28</v>
      </c>
      <c r="S73" s="378">
        <f t="shared" si="4"/>
        <v>0.05555555555555555</v>
      </c>
    </row>
    <row r="74" spans="1:19" ht="19.5" customHeight="1">
      <c r="A74" s="430" t="s">
        <v>515</v>
      </c>
      <c r="B74" s="437" t="s">
        <v>517</v>
      </c>
      <c r="C74" s="459">
        <f t="shared" si="2"/>
        <v>64</v>
      </c>
      <c r="D74" s="483">
        <v>48</v>
      </c>
      <c r="E74" s="483">
        <v>16</v>
      </c>
      <c r="F74" s="483"/>
      <c r="G74" s="483"/>
      <c r="H74" s="459">
        <f t="shared" si="5"/>
        <v>64</v>
      </c>
      <c r="I74" s="459">
        <f t="shared" si="6"/>
        <v>53</v>
      </c>
      <c r="J74" s="483">
        <v>9</v>
      </c>
      <c r="K74" s="483"/>
      <c r="L74" s="484">
        <f>I74-J74-K74-M74-N74-O74-P74</f>
        <v>44</v>
      </c>
      <c r="M74" s="483"/>
      <c r="N74" s="483"/>
      <c r="O74" s="483"/>
      <c r="P74" s="483"/>
      <c r="Q74" s="484">
        <v>11</v>
      </c>
      <c r="R74" s="459">
        <f t="shared" si="8"/>
        <v>55</v>
      </c>
      <c r="S74" s="378">
        <f t="shared" si="4"/>
        <v>0.16981132075471697</v>
      </c>
    </row>
    <row r="75" spans="1:19" ht="19.5" customHeight="1">
      <c r="A75" s="430"/>
      <c r="B75" s="437"/>
      <c r="C75" s="459">
        <f t="shared" si="2"/>
        <v>0</v>
      </c>
      <c r="D75" s="483"/>
      <c r="E75" s="483"/>
      <c r="F75" s="483"/>
      <c r="G75" s="483"/>
      <c r="H75" s="459">
        <f t="shared" si="5"/>
        <v>0</v>
      </c>
      <c r="I75" s="459">
        <f t="shared" si="6"/>
        <v>0</v>
      </c>
      <c r="J75" s="483"/>
      <c r="K75" s="483"/>
      <c r="L75" s="484">
        <f t="shared" si="7"/>
        <v>0</v>
      </c>
      <c r="M75" s="483">
        <v>0</v>
      </c>
      <c r="N75" s="483"/>
      <c r="O75" s="483"/>
      <c r="P75" s="483"/>
      <c r="Q75" s="484"/>
      <c r="R75" s="459">
        <f t="shared" si="8"/>
        <v>0</v>
      </c>
      <c r="S75" s="378"/>
    </row>
    <row r="76" spans="1:19" ht="19.5" customHeight="1">
      <c r="A76" s="432" t="s">
        <v>62</v>
      </c>
      <c r="B76" s="433" t="s">
        <v>518</v>
      </c>
      <c r="C76" s="459">
        <f t="shared" si="2"/>
        <v>559</v>
      </c>
      <c r="D76" s="459">
        <f>D77+D78+D79+D80+D81+D82</f>
        <v>442</v>
      </c>
      <c r="E76" s="459">
        <f aca="true" t="shared" si="19" ref="E76:R76">E77+E78+E79+E80+E81+E82</f>
        <v>117</v>
      </c>
      <c r="F76" s="459">
        <f t="shared" si="19"/>
        <v>1</v>
      </c>
      <c r="G76" s="459">
        <f t="shared" si="19"/>
        <v>0</v>
      </c>
      <c r="H76" s="459">
        <f t="shared" si="19"/>
        <v>558</v>
      </c>
      <c r="I76" s="459">
        <f t="shared" si="19"/>
        <v>427</v>
      </c>
      <c r="J76" s="459">
        <f t="shared" si="19"/>
        <v>26</v>
      </c>
      <c r="K76" s="459">
        <f t="shared" si="19"/>
        <v>8</v>
      </c>
      <c r="L76" s="459">
        <f t="shared" si="19"/>
        <v>378</v>
      </c>
      <c r="M76" s="459">
        <f t="shared" si="19"/>
        <v>11</v>
      </c>
      <c r="N76" s="459">
        <f t="shared" si="19"/>
        <v>4</v>
      </c>
      <c r="O76" s="459">
        <f t="shared" si="19"/>
        <v>0</v>
      </c>
      <c r="P76" s="459">
        <f t="shared" si="19"/>
        <v>0</v>
      </c>
      <c r="Q76" s="459">
        <f t="shared" si="19"/>
        <v>131</v>
      </c>
      <c r="R76" s="469">
        <f t="shared" si="19"/>
        <v>524</v>
      </c>
      <c r="S76" s="378">
        <f t="shared" si="4"/>
        <v>0.07962529274004684</v>
      </c>
    </row>
    <row r="77" spans="1:19" ht="19.5" customHeight="1">
      <c r="A77" s="430" t="s">
        <v>519</v>
      </c>
      <c r="B77" s="438" t="s">
        <v>520</v>
      </c>
      <c r="C77" s="459">
        <f t="shared" si="2"/>
        <v>28</v>
      </c>
      <c r="D77" s="501">
        <v>0</v>
      </c>
      <c r="E77" s="501">
        <v>28</v>
      </c>
      <c r="F77" s="501">
        <v>0</v>
      </c>
      <c r="G77" s="501">
        <v>0</v>
      </c>
      <c r="H77" s="459">
        <f t="shared" si="5"/>
        <v>28</v>
      </c>
      <c r="I77" s="459">
        <f t="shared" si="6"/>
        <v>28</v>
      </c>
      <c r="J77" s="501">
        <v>5</v>
      </c>
      <c r="K77" s="501">
        <v>0</v>
      </c>
      <c r="L77" s="484">
        <f t="shared" si="7"/>
        <v>23</v>
      </c>
      <c r="M77" s="501">
        <v>0</v>
      </c>
      <c r="N77" s="501">
        <v>0</v>
      </c>
      <c r="O77" s="501">
        <v>0</v>
      </c>
      <c r="P77" s="502">
        <v>0</v>
      </c>
      <c r="Q77" s="503">
        <v>0</v>
      </c>
      <c r="R77" s="459">
        <f t="shared" si="8"/>
        <v>23</v>
      </c>
      <c r="S77" s="378">
        <f t="shared" si="4"/>
        <v>0.17857142857142858</v>
      </c>
    </row>
    <row r="78" spans="1:19" ht="19.5" customHeight="1">
      <c r="A78" s="430" t="s">
        <v>521</v>
      </c>
      <c r="B78" s="438" t="s">
        <v>522</v>
      </c>
      <c r="C78" s="459">
        <f t="shared" si="2"/>
        <v>146</v>
      </c>
      <c r="D78" s="501">
        <v>129</v>
      </c>
      <c r="E78" s="501">
        <v>17</v>
      </c>
      <c r="F78" s="501">
        <v>0</v>
      </c>
      <c r="G78" s="501">
        <v>0</v>
      </c>
      <c r="H78" s="459">
        <f t="shared" si="5"/>
        <v>146</v>
      </c>
      <c r="I78" s="459">
        <f t="shared" si="6"/>
        <v>107</v>
      </c>
      <c r="J78" s="501">
        <v>6</v>
      </c>
      <c r="K78" s="501">
        <v>1</v>
      </c>
      <c r="L78" s="484">
        <f t="shared" si="7"/>
        <v>89</v>
      </c>
      <c r="M78" s="501">
        <v>10</v>
      </c>
      <c r="N78" s="501">
        <v>1</v>
      </c>
      <c r="O78" s="501">
        <v>0</v>
      </c>
      <c r="P78" s="502">
        <v>0</v>
      </c>
      <c r="Q78" s="503">
        <v>39</v>
      </c>
      <c r="R78" s="459">
        <f t="shared" si="8"/>
        <v>139</v>
      </c>
      <c r="S78" s="378">
        <f t="shared" si="4"/>
        <v>0.06542056074766354</v>
      </c>
    </row>
    <row r="79" spans="1:19" ht="19.5" customHeight="1">
      <c r="A79" s="430" t="s">
        <v>523</v>
      </c>
      <c r="B79" s="438" t="s">
        <v>524</v>
      </c>
      <c r="C79" s="459">
        <f t="shared" si="2"/>
        <v>145</v>
      </c>
      <c r="D79" s="501">
        <v>124</v>
      </c>
      <c r="E79" s="501">
        <v>21</v>
      </c>
      <c r="F79" s="501">
        <v>0</v>
      </c>
      <c r="G79" s="501">
        <v>0</v>
      </c>
      <c r="H79" s="459">
        <f t="shared" si="5"/>
        <v>145</v>
      </c>
      <c r="I79" s="459">
        <f t="shared" si="6"/>
        <v>115</v>
      </c>
      <c r="J79" s="501">
        <v>8</v>
      </c>
      <c r="K79" s="501">
        <v>1</v>
      </c>
      <c r="L79" s="484">
        <f t="shared" si="7"/>
        <v>106</v>
      </c>
      <c r="M79" s="501">
        <v>0</v>
      </c>
      <c r="N79" s="501">
        <v>0</v>
      </c>
      <c r="O79" s="501">
        <v>0</v>
      </c>
      <c r="P79" s="502">
        <v>0</v>
      </c>
      <c r="Q79" s="503">
        <v>30</v>
      </c>
      <c r="R79" s="459">
        <f t="shared" si="8"/>
        <v>136</v>
      </c>
      <c r="S79" s="378">
        <f aca="true" t="shared" si="20" ref="S79:S97">(J79+K79)/I79</f>
        <v>0.0782608695652174</v>
      </c>
    </row>
    <row r="80" spans="1:19" ht="19.5" customHeight="1">
      <c r="A80" s="430" t="s">
        <v>525</v>
      </c>
      <c r="B80" s="438" t="s">
        <v>526</v>
      </c>
      <c r="C80" s="459">
        <f t="shared" si="2"/>
        <v>81</v>
      </c>
      <c r="D80" s="501">
        <v>61</v>
      </c>
      <c r="E80" s="501">
        <v>20</v>
      </c>
      <c r="F80" s="501">
        <v>0</v>
      </c>
      <c r="G80" s="501">
        <v>0</v>
      </c>
      <c r="H80" s="459">
        <f t="shared" si="5"/>
        <v>81</v>
      </c>
      <c r="I80" s="459">
        <f t="shared" si="6"/>
        <v>64</v>
      </c>
      <c r="J80" s="501">
        <v>2</v>
      </c>
      <c r="K80" s="501">
        <v>2</v>
      </c>
      <c r="L80" s="484">
        <f t="shared" si="7"/>
        <v>59</v>
      </c>
      <c r="M80" s="501">
        <v>1</v>
      </c>
      <c r="N80" s="501">
        <v>0</v>
      </c>
      <c r="O80" s="501">
        <v>0</v>
      </c>
      <c r="P80" s="502">
        <v>0</v>
      </c>
      <c r="Q80" s="503">
        <v>17</v>
      </c>
      <c r="R80" s="459">
        <f t="shared" si="8"/>
        <v>77</v>
      </c>
      <c r="S80" s="378">
        <f t="shared" si="20"/>
        <v>0.0625</v>
      </c>
    </row>
    <row r="81" spans="1:19" ht="19.5" customHeight="1">
      <c r="A81" s="430" t="s">
        <v>527</v>
      </c>
      <c r="B81" s="438" t="s">
        <v>528</v>
      </c>
      <c r="C81" s="459">
        <f t="shared" si="2"/>
        <v>153</v>
      </c>
      <c r="D81" s="501">
        <v>127</v>
      </c>
      <c r="E81" s="501">
        <v>26</v>
      </c>
      <c r="F81" s="501">
        <v>1</v>
      </c>
      <c r="G81" s="501">
        <v>0</v>
      </c>
      <c r="H81" s="459">
        <f aca="true" t="shared" si="21" ref="H81:H97">C81-F81</f>
        <v>152</v>
      </c>
      <c r="I81" s="459">
        <f t="shared" si="6"/>
        <v>108</v>
      </c>
      <c r="J81" s="501">
        <v>3</v>
      </c>
      <c r="K81" s="501">
        <v>4</v>
      </c>
      <c r="L81" s="484">
        <f aca="true" t="shared" si="22" ref="L81:L97">I81-J81-K81-M81-N81-O81-P81</f>
        <v>98</v>
      </c>
      <c r="M81" s="501">
        <v>0</v>
      </c>
      <c r="N81" s="501">
        <v>3</v>
      </c>
      <c r="O81" s="501">
        <v>0</v>
      </c>
      <c r="P81" s="502">
        <v>0</v>
      </c>
      <c r="Q81" s="503">
        <v>44</v>
      </c>
      <c r="R81" s="459">
        <f t="shared" si="8"/>
        <v>145</v>
      </c>
      <c r="S81" s="378">
        <f t="shared" si="20"/>
        <v>0.06481481481481481</v>
      </c>
    </row>
    <row r="82" spans="1:19" ht="19.5" customHeight="1">
      <c r="A82" s="430" t="s">
        <v>571</v>
      </c>
      <c r="B82" s="438" t="s">
        <v>566</v>
      </c>
      <c r="C82" s="459">
        <f t="shared" si="2"/>
        <v>6</v>
      </c>
      <c r="D82" s="504">
        <v>1</v>
      </c>
      <c r="E82" s="504">
        <v>5</v>
      </c>
      <c r="F82" s="504">
        <v>0</v>
      </c>
      <c r="G82" s="504">
        <v>0</v>
      </c>
      <c r="H82" s="459">
        <f t="shared" si="21"/>
        <v>6</v>
      </c>
      <c r="I82" s="459">
        <f t="shared" si="6"/>
        <v>5</v>
      </c>
      <c r="J82" s="504">
        <v>2</v>
      </c>
      <c r="K82" s="504">
        <v>0</v>
      </c>
      <c r="L82" s="484">
        <f t="shared" si="22"/>
        <v>3</v>
      </c>
      <c r="M82" s="504">
        <v>0</v>
      </c>
      <c r="N82" s="504">
        <v>0</v>
      </c>
      <c r="O82" s="504">
        <v>0</v>
      </c>
      <c r="P82" s="504">
        <v>0</v>
      </c>
      <c r="Q82" s="504">
        <v>1</v>
      </c>
      <c r="R82" s="459">
        <f t="shared" si="8"/>
        <v>4</v>
      </c>
      <c r="S82" s="378">
        <f t="shared" si="20"/>
        <v>0.4</v>
      </c>
    </row>
    <row r="83" spans="1:19" ht="19.5" customHeight="1">
      <c r="A83" s="432" t="s">
        <v>63</v>
      </c>
      <c r="B83" s="433" t="s">
        <v>529</v>
      </c>
      <c r="C83" s="459">
        <f t="shared" si="2"/>
        <v>530</v>
      </c>
      <c r="D83" s="459">
        <f>D84+D85+D86</f>
        <v>410</v>
      </c>
      <c r="E83" s="459">
        <f aca="true" t="shared" si="23" ref="E83:R83">E84+E85+E86</f>
        <v>120</v>
      </c>
      <c r="F83" s="459">
        <f t="shared" si="23"/>
        <v>0</v>
      </c>
      <c r="G83" s="459">
        <f t="shared" si="23"/>
        <v>0</v>
      </c>
      <c r="H83" s="459">
        <f t="shared" si="23"/>
        <v>530</v>
      </c>
      <c r="I83" s="459">
        <f t="shared" si="23"/>
        <v>399</v>
      </c>
      <c r="J83" s="459">
        <f t="shared" si="23"/>
        <v>38</v>
      </c>
      <c r="K83" s="459">
        <f t="shared" si="23"/>
        <v>0</v>
      </c>
      <c r="L83" s="459">
        <f t="shared" si="23"/>
        <v>351</v>
      </c>
      <c r="M83" s="459">
        <f t="shared" si="23"/>
        <v>3</v>
      </c>
      <c r="N83" s="459">
        <f t="shared" si="23"/>
        <v>7</v>
      </c>
      <c r="O83" s="459">
        <f t="shared" si="23"/>
        <v>0</v>
      </c>
      <c r="P83" s="459">
        <f t="shared" si="23"/>
        <v>0</v>
      </c>
      <c r="Q83" s="459">
        <f t="shared" si="23"/>
        <v>131</v>
      </c>
      <c r="R83" s="459">
        <f t="shared" si="23"/>
        <v>492</v>
      </c>
      <c r="S83" s="378">
        <f t="shared" si="20"/>
        <v>0.09523809523809523</v>
      </c>
    </row>
    <row r="84" spans="1:19" ht="19.5" customHeight="1">
      <c r="A84" s="430" t="s">
        <v>530</v>
      </c>
      <c r="B84" s="439" t="s">
        <v>531</v>
      </c>
      <c r="C84" s="459">
        <f t="shared" si="2"/>
        <v>114</v>
      </c>
      <c r="D84" s="480">
        <v>92</v>
      </c>
      <c r="E84" s="480">
        <v>22</v>
      </c>
      <c r="F84" s="480"/>
      <c r="G84" s="480"/>
      <c r="H84" s="459">
        <f t="shared" si="21"/>
        <v>114</v>
      </c>
      <c r="I84" s="459">
        <f t="shared" si="6"/>
        <v>81</v>
      </c>
      <c r="J84" s="480">
        <v>15</v>
      </c>
      <c r="K84" s="480">
        <v>0</v>
      </c>
      <c r="L84" s="484">
        <f t="shared" si="22"/>
        <v>64</v>
      </c>
      <c r="M84" s="480">
        <v>0</v>
      </c>
      <c r="N84" s="480">
        <v>2</v>
      </c>
      <c r="O84" s="480">
        <v>0</v>
      </c>
      <c r="P84" s="481">
        <v>0</v>
      </c>
      <c r="Q84" s="482">
        <v>33</v>
      </c>
      <c r="R84" s="459">
        <f t="shared" si="8"/>
        <v>99</v>
      </c>
      <c r="S84" s="378">
        <f t="shared" si="20"/>
        <v>0.18518518518518517</v>
      </c>
    </row>
    <row r="85" spans="1:19" ht="19.5" customHeight="1">
      <c r="A85" s="430" t="s">
        <v>532</v>
      </c>
      <c r="B85" s="439" t="s">
        <v>533</v>
      </c>
      <c r="C85" s="459">
        <f t="shared" si="2"/>
        <v>261</v>
      </c>
      <c r="D85" s="480">
        <v>206</v>
      </c>
      <c r="E85" s="480">
        <v>55</v>
      </c>
      <c r="F85" s="480"/>
      <c r="G85" s="480"/>
      <c r="H85" s="459">
        <f t="shared" si="21"/>
        <v>261</v>
      </c>
      <c r="I85" s="459">
        <f t="shared" si="6"/>
        <v>201</v>
      </c>
      <c r="J85" s="480">
        <v>14</v>
      </c>
      <c r="K85" s="480">
        <v>0</v>
      </c>
      <c r="L85" s="484">
        <f t="shared" si="22"/>
        <v>179</v>
      </c>
      <c r="M85" s="480">
        <v>3</v>
      </c>
      <c r="N85" s="480">
        <v>5</v>
      </c>
      <c r="O85" s="480">
        <v>0</v>
      </c>
      <c r="P85" s="481">
        <v>0</v>
      </c>
      <c r="Q85" s="482">
        <f>49+11</f>
        <v>60</v>
      </c>
      <c r="R85" s="459">
        <f t="shared" si="8"/>
        <v>247</v>
      </c>
      <c r="S85" s="378">
        <f t="shared" si="20"/>
        <v>0.06965174129353234</v>
      </c>
    </row>
    <row r="86" spans="1:19" ht="19.5" customHeight="1">
      <c r="A86" s="430" t="s">
        <v>534</v>
      </c>
      <c r="B86" s="439" t="s">
        <v>535</v>
      </c>
      <c r="C86" s="459">
        <f t="shared" si="2"/>
        <v>155</v>
      </c>
      <c r="D86" s="480">
        <v>112</v>
      </c>
      <c r="E86" s="480">
        <v>43</v>
      </c>
      <c r="F86" s="480"/>
      <c r="G86" s="480"/>
      <c r="H86" s="459">
        <f t="shared" si="21"/>
        <v>155</v>
      </c>
      <c r="I86" s="459">
        <f t="shared" si="6"/>
        <v>117</v>
      </c>
      <c r="J86" s="480">
        <v>9</v>
      </c>
      <c r="K86" s="480">
        <v>0</v>
      </c>
      <c r="L86" s="484">
        <f t="shared" si="22"/>
        <v>108</v>
      </c>
      <c r="M86" s="480">
        <v>0</v>
      </c>
      <c r="N86" s="480">
        <v>0</v>
      </c>
      <c r="O86" s="480">
        <v>0</v>
      </c>
      <c r="P86" s="481">
        <v>0</v>
      </c>
      <c r="Q86" s="482">
        <v>38</v>
      </c>
      <c r="R86" s="459">
        <f t="shared" si="8"/>
        <v>146</v>
      </c>
      <c r="S86" s="378">
        <f t="shared" si="20"/>
        <v>0.07692307692307693</v>
      </c>
    </row>
    <row r="87" spans="1:19" ht="19.5" customHeight="1">
      <c r="A87" s="432" t="s">
        <v>83</v>
      </c>
      <c r="B87" s="433" t="s">
        <v>536</v>
      </c>
      <c r="C87" s="459">
        <f t="shared" si="2"/>
        <v>170</v>
      </c>
      <c r="D87" s="459">
        <f>D88+D89+D90</f>
        <v>139</v>
      </c>
      <c r="E87" s="459">
        <f aca="true" t="shared" si="24" ref="E87:R87">E88+E89+E90</f>
        <v>31</v>
      </c>
      <c r="F87" s="459">
        <f t="shared" si="24"/>
        <v>0</v>
      </c>
      <c r="G87" s="459">
        <f t="shared" si="24"/>
        <v>0</v>
      </c>
      <c r="H87" s="459">
        <f t="shared" si="24"/>
        <v>170</v>
      </c>
      <c r="I87" s="459">
        <f t="shared" si="24"/>
        <v>97</v>
      </c>
      <c r="J87" s="459">
        <f t="shared" si="24"/>
        <v>4</v>
      </c>
      <c r="K87" s="459">
        <f t="shared" si="24"/>
        <v>0</v>
      </c>
      <c r="L87" s="459">
        <f t="shared" si="24"/>
        <v>91</v>
      </c>
      <c r="M87" s="459">
        <f t="shared" si="24"/>
        <v>1</v>
      </c>
      <c r="N87" s="459">
        <f t="shared" si="24"/>
        <v>0</v>
      </c>
      <c r="O87" s="459">
        <f t="shared" si="24"/>
        <v>0</v>
      </c>
      <c r="P87" s="459">
        <f t="shared" si="24"/>
        <v>1</v>
      </c>
      <c r="Q87" s="459">
        <f t="shared" si="24"/>
        <v>73</v>
      </c>
      <c r="R87" s="459">
        <f t="shared" si="24"/>
        <v>166</v>
      </c>
      <c r="S87" s="378">
        <f t="shared" si="20"/>
        <v>0.041237113402061855</v>
      </c>
    </row>
    <row r="88" spans="1:19" ht="19.5" customHeight="1">
      <c r="A88" s="430" t="s">
        <v>537</v>
      </c>
      <c r="B88" s="440" t="s">
        <v>538</v>
      </c>
      <c r="C88" s="459">
        <f t="shared" si="2"/>
        <v>6</v>
      </c>
      <c r="D88" s="505">
        <v>5</v>
      </c>
      <c r="E88" s="505">
        <v>1</v>
      </c>
      <c r="F88" s="505">
        <v>0</v>
      </c>
      <c r="G88" s="505">
        <v>0</v>
      </c>
      <c r="H88" s="459">
        <f t="shared" si="21"/>
        <v>6</v>
      </c>
      <c r="I88" s="459">
        <f t="shared" si="6"/>
        <v>5</v>
      </c>
      <c r="J88" s="506">
        <v>0</v>
      </c>
      <c r="K88" s="506">
        <v>0</v>
      </c>
      <c r="L88" s="484">
        <f t="shared" si="22"/>
        <v>4</v>
      </c>
      <c r="M88" s="506">
        <v>0</v>
      </c>
      <c r="N88" s="506">
        <v>0</v>
      </c>
      <c r="O88" s="506">
        <v>0</v>
      </c>
      <c r="P88" s="507">
        <v>1</v>
      </c>
      <c r="Q88" s="508">
        <v>1</v>
      </c>
      <c r="R88" s="459">
        <f t="shared" si="8"/>
        <v>6</v>
      </c>
      <c r="S88" s="378">
        <f t="shared" si="20"/>
        <v>0</v>
      </c>
    </row>
    <row r="89" spans="1:19" ht="19.5" customHeight="1">
      <c r="A89" s="430" t="s">
        <v>539</v>
      </c>
      <c r="B89" s="440" t="s">
        <v>540</v>
      </c>
      <c r="C89" s="459">
        <f t="shared" si="2"/>
        <v>85</v>
      </c>
      <c r="D89" s="909" t="s">
        <v>580</v>
      </c>
      <c r="E89" s="909" t="s">
        <v>60</v>
      </c>
      <c r="F89" s="909"/>
      <c r="G89" s="909"/>
      <c r="H89" s="469">
        <f t="shared" si="21"/>
        <v>85</v>
      </c>
      <c r="I89" s="469">
        <f t="shared" si="6"/>
        <v>43</v>
      </c>
      <c r="J89" s="910" t="s">
        <v>58</v>
      </c>
      <c r="K89" s="910"/>
      <c r="L89" s="911">
        <f t="shared" si="22"/>
        <v>39</v>
      </c>
      <c r="M89" s="910"/>
      <c r="N89" s="910"/>
      <c r="O89" s="910"/>
      <c r="P89" s="912"/>
      <c r="Q89" s="913" t="s">
        <v>581</v>
      </c>
      <c r="R89" s="459">
        <f t="shared" si="8"/>
        <v>81</v>
      </c>
      <c r="S89" s="378">
        <f t="shared" si="20"/>
        <v>0.09302325581395349</v>
      </c>
    </row>
    <row r="90" spans="1:19" ht="19.5" customHeight="1">
      <c r="A90" s="430" t="s">
        <v>541</v>
      </c>
      <c r="B90" s="441" t="s">
        <v>542</v>
      </c>
      <c r="C90" s="459">
        <f t="shared" si="2"/>
        <v>79</v>
      </c>
      <c r="D90" s="909" t="s">
        <v>574</v>
      </c>
      <c r="E90" s="909" t="s">
        <v>577</v>
      </c>
      <c r="F90" s="909"/>
      <c r="G90" s="909"/>
      <c r="H90" s="469">
        <f t="shared" si="21"/>
        <v>79</v>
      </c>
      <c r="I90" s="469">
        <f t="shared" si="6"/>
        <v>49</v>
      </c>
      <c r="J90" s="910" t="s">
        <v>445</v>
      </c>
      <c r="K90" s="910"/>
      <c r="L90" s="911">
        <f t="shared" si="22"/>
        <v>48</v>
      </c>
      <c r="M90" s="910" t="s">
        <v>43</v>
      </c>
      <c r="N90" s="910"/>
      <c r="O90" s="910"/>
      <c r="P90" s="912"/>
      <c r="Q90" s="913" t="s">
        <v>582</v>
      </c>
      <c r="R90" s="459">
        <f t="shared" si="8"/>
        <v>79</v>
      </c>
      <c r="S90" s="378">
        <f t="shared" si="20"/>
        <v>0</v>
      </c>
    </row>
    <row r="91" spans="1:19" ht="19.5" customHeight="1">
      <c r="A91" s="432" t="s">
        <v>84</v>
      </c>
      <c r="B91" s="433" t="s">
        <v>543</v>
      </c>
      <c r="C91" s="459">
        <f t="shared" si="2"/>
        <v>217</v>
      </c>
      <c r="D91" s="459">
        <f>D92+D93+D94</f>
        <v>175</v>
      </c>
      <c r="E91" s="459">
        <f aca="true" t="shared" si="25" ref="E91:R91">E92+E93+E94</f>
        <v>42</v>
      </c>
      <c r="F91" s="459">
        <f t="shared" si="25"/>
        <v>8</v>
      </c>
      <c r="G91" s="459">
        <f t="shared" si="25"/>
        <v>0</v>
      </c>
      <c r="H91" s="459">
        <f t="shared" si="25"/>
        <v>209</v>
      </c>
      <c r="I91" s="459">
        <f t="shared" si="25"/>
        <v>129</v>
      </c>
      <c r="J91" s="459">
        <f t="shared" si="25"/>
        <v>17</v>
      </c>
      <c r="K91" s="459">
        <f t="shared" si="25"/>
        <v>2</v>
      </c>
      <c r="L91" s="459">
        <f t="shared" si="25"/>
        <v>110</v>
      </c>
      <c r="M91" s="459">
        <f t="shared" si="25"/>
        <v>0</v>
      </c>
      <c r="N91" s="459">
        <f t="shared" si="25"/>
        <v>0</v>
      </c>
      <c r="O91" s="459">
        <f t="shared" si="25"/>
        <v>0</v>
      </c>
      <c r="P91" s="459">
        <f t="shared" si="25"/>
        <v>0</v>
      </c>
      <c r="Q91" s="459">
        <f t="shared" si="25"/>
        <v>80</v>
      </c>
      <c r="R91" s="459">
        <f t="shared" si="25"/>
        <v>190</v>
      </c>
      <c r="S91" s="378">
        <f t="shared" si="20"/>
        <v>0.14728682170542637</v>
      </c>
    </row>
    <row r="92" spans="1:19" ht="19.5" customHeight="1">
      <c r="A92" s="430" t="s">
        <v>544</v>
      </c>
      <c r="B92" s="434" t="s">
        <v>545</v>
      </c>
      <c r="C92" s="459">
        <f t="shared" si="2"/>
        <v>57</v>
      </c>
      <c r="D92" s="509">
        <v>55</v>
      </c>
      <c r="E92" s="509">
        <v>2</v>
      </c>
      <c r="F92" s="509">
        <v>1</v>
      </c>
      <c r="G92" s="509"/>
      <c r="H92" s="459">
        <f t="shared" si="21"/>
        <v>56</v>
      </c>
      <c r="I92" s="459">
        <f t="shared" si="6"/>
        <v>29</v>
      </c>
      <c r="J92" s="487">
        <v>1</v>
      </c>
      <c r="K92" s="487">
        <v>0</v>
      </c>
      <c r="L92" s="484">
        <f t="shared" si="22"/>
        <v>28</v>
      </c>
      <c r="M92" s="487">
        <v>0</v>
      </c>
      <c r="N92" s="487"/>
      <c r="O92" s="487"/>
      <c r="P92" s="487"/>
      <c r="Q92" s="487">
        <v>27</v>
      </c>
      <c r="R92" s="459">
        <f t="shared" si="8"/>
        <v>55</v>
      </c>
      <c r="S92" s="378">
        <f t="shared" si="20"/>
        <v>0.034482758620689655</v>
      </c>
    </row>
    <row r="93" spans="1:19" ht="19.5" customHeight="1">
      <c r="A93" s="430" t="s">
        <v>546</v>
      </c>
      <c r="B93" s="434" t="s">
        <v>547</v>
      </c>
      <c r="C93" s="459">
        <f t="shared" si="2"/>
        <v>90</v>
      </c>
      <c r="D93" s="509">
        <v>56</v>
      </c>
      <c r="E93" s="509">
        <v>34</v>
      </c>
      <c r="F93" s="509">
        <v>7</v>
      </c>
      <c r="G93" s="509">
        <v>0</v>
      </c>
      <c r="H93" s="459">
        <f t="shared" si="21"/>
        <v>83</v>
      </c>
      <c r="I93" s="459">
        <f t="shared" si="6"/>
        <v>55</v>
      </c>
      <c r="J93" s="487">
        <v>14</v>
      </c>
      <c r="K93" s="510">
        <v>1</v>
      </c>
      <c r="L93" s="484">
        <f t="shared" si="22"/>
        <v>40</v>
      </c>
      <c r="M93" s="487">
        <v>0</v>
      </c>
      <c r="N93" s="487">
        <v>0</v>
      </c>
      <c r="O93" s="487">
        <v>0</v>
      </c>
      <c r="P93" s="487">
        <v>0</v>
      </c>
      <c r="Q93" s="489">
        <v>28</v>
      </c>
      <c r="R93" s="459">
        <f t="shared" si="8"/>
        <v>68</v>
      </c>
      <c r="S93" s="378">
        <f t="shared" si="20"/>
        <v>0.2727272727272727</v>
      </c>
    </row>
    <row r="94" spans="1:19" ht="19.5" customHeight="1">
      <c r="A94" s="442" t="s">
        <v>548</v>
      </c>
      <c r="B94" s="434" t="s">
        <v>549</v>
      </c>
      <c r="C94" s="459">
        <f t="shared" si="2"/>
        <v>70</v>
      </c>
      <c r="D94" s="509">
        <v>64</v>
      </c>
      <c r="E94" s="509">
        <v>6</v>
      </c>
      <c r="F94" s="509">
        <v>0</v>
      </c>
      <c r="G94" s="509">
        <v>0</v>
      </c>
      <c r="H94" s="459">
        <f t="shared" si="21"/>
        <v>70</v>
      </c>
      <c r="I94" s="459">
        <f t="shared" si="6"/>
        <v>45</v>
      </c>
      <c r="J94" s="487">
        <v>2</v>
      </c>
      <c r="K94" s="487">
        <v>1</v>
      </c>
      <c r="L94" s="484">
        <f t="shared" si="22"/>
        <v>42</v>
      </c>
      <c r="M94" s="487">
        <v>0</v>
      </c>
      <c r="N94" s="487">
        <v>0</v>
      </c>
      <c r="O94" s="487">
        <v>0</v>
      </c>
      <c r="P94" s="487">
        <v>0</v>
      </c>
      <c r="Q94" s="489">
        <v>25</v>
      </c>
      <c r="R94" s="459">
        <f t="shared" si="8"/>
        <v>67</v>
      </c>
      <c r="S94" s="378">
        <f t="shared" si="20"/>
        <v>0.06666666666666667</v>
      </c>
    </row>
    <row r="95" spans="1:19" ht="19.5" customHeight="1">
      <c r="A95" s="432" t="s">
        <v>85</v>
      </c>
      <c r="B95" s="433" t="s">
        <v>550</v>
      </c>
      <c r="C95" s="459">
        <f t="shared" si="2"/>
        <v>145</v>
      </c>
      <c r="D95" s="459">
        <f>D96+D97</f>
        <v>97</v>
      </c>
      <c r="E95" s="459">
        <f aca="true" t="shared" si="26" ref="E95:R95">E96+E97</f>
        <v>48</v>
      </c>
      <c r="F95" s="459">
        <f t="shared" si="26"/>
        <v>0</v>
      </c>
      <c r="G95" s="459">
        <f t="shared" si="26"/>
        <v>0</v>
      </c>
      <c r="H95" s="459">
        <f t="shared" si="26"/>
        <v>145</v>
      </c>
      <c r="I95" s="459">
        <f t="shared" si="26"/>
        <v>113</v>
      </c>
      <c r="J95" s="459">
        <f t="shared" si="26"/>
        <v>41</v>
      </c>
      <c r="K95" s="459">
        <f t="shared" si="26"/>
        <v>0</v>
      </c>
      <c r="L95" s="459">
        <f t="shared" si="26"/>
        <v>72</v>
      </c>
      <c r="M95" s="459">
        <f t="shared" si="26"/>
        <v>0</v>
      </c>
      <c r="N95" s="459">
        <f t="shared" si="26"/>
        <v>0</v>
      </c>
      <c r="O95" s="459">
        <f t="shared" si="26"/>
        <v>0</v>
      </c>
      <c r="P95" s="459">
        <f t="shared" si="26"/>
        <v>0</v>
      </c>
      <c r="Q95" s="459">
        <f t="shared" si="26"/>
        <v>32</v>
      </c>
      <c r="R95" s="459">
        <f t="shared" si="26"/>
        <v>104</v>
      </c>
      <c r="S95" s="378">
        <f t="shared" si="20"/>
        <v>0.36283185840707965</v>
      </c>
    </row>
    <row r="96" spans="1:19" ht="19.5" customHeight="1">
      <c r="A96" s="430" t="s">
        <v>551</v>
      </c>
      <c r="B96" s="434" t="s">
        <v>552</v>
      </c>
      <c r="C96" s="459">
        <f t="shared" si="2"/>
        <v>44</v>
      </c>
      <c r="D96" s="483">
        <v>37</v>
      </c>
      <c r="E96" s="483">
        <v>7</v>
      </c>
      <c r="F96" s="483"/>
      <c r="G96" s="483">
        <v>0</v>
      </c>
      <c r="H96" s="459">
        <f t="shared" si="21"/>
        <v>44</v>
      </c>
      <c r="I96" s="459">
        <f t="shared" si="6"/>
        <v>40</v>
      </c>
      <c r="J96" s="483">
        <v>4</v>
      </c>
      <c r="K96" s="483"/>
      <c r="L96" s="484">
        <f t="shared" si="22"/>
        <v>36</v>
      </c>
      <c r="M96" s="483">
        <v>0</v>
      </c>
      <c r="N96" s="483">
        <v>0</v>
      </c>
      <c r="O96" s="483">
        <v>0</v>
      </c>
      <c r="P96" s="483">
        <v>0</v>
      </c>
      <c r="Q96" s="484">
        <v>4</v>
      </c>
      <c r="R96" s="459">
        <f t="shared" si="8"/>
        <v>40</v>
      </c>
      <c r="S96" s="378">
        <f t="shared" si="20"/>
        <v>0.1</v>
      </c>
    </row>
    <row r="97" spans="1:19" ht="19.5" customHeight="1">
      <c r="A97" s="430" t="s">
        <v>553</v>
      </c>
      <c r="B97" s="434" t="s">
        <v>554</v>
      </c>
      <c r="C97" s="459">
        <f t="shared" si="2"/>
        <v>101</v>
      </c>
      <c r="D97" s="483">
        <v>60</v>
      </c>
      <c r="E97" s="483">
        <v>41</v>
      </c>
      <c r="F97" s="483">
        <v>0</v>
      </c>
      <c r="G97" s="483">
        <v>0</v>
      </c>
      <c r="H97" s="459">
        <f t="shared" si="21"/>
        <v>101</v>
      </c>
      <c r="I97" s="459">
        <f t="shared" si="6"/>
        <v>73</v>
      </c>
      <c r="J97" s="483">
        <v>37</v>
      </c>
      <c r="K97" s="483"/>
      <c r="L97" s="484">
        <f t="shared" si="22"/>
        <v>36</v>
      </c>
      <c r="M97" s="483">
        <v>0</v>
      </c>
      <c r="N97" s="483">
        <v>0</v>
      </c>
      <c r="O97" s="483">
        <v>0</v>
      </c>
      <c r="P97" s="483">
        <v>0</v>
      </c>
      <c r="Q97" s="484">
        <v>28</v>
      </c>
      <c r="R97" s="459">
        <f t="shared" si="8"/>
        <v>64</v>
      </c>
      <c r="S97" s="378">
        <f t="shared" si="20"/>
        <v>0.5068493150684932</v>
      </c>
    </row>
    <row r="98" spans="1:19" s="380" customFormat="1" ht="29.25" customHeight="1">
      <c r="A98" s="880"/>
      <c r="B98" s="880"/>
      <c r="C98" s="880"/>
      <c r="D98" s="880"/>
      <c r="E98" s="880"/>
      <c r="F98" s="416"/>
      <c r="G98" s="416"/>
      <c r="H98" s="416"/>
      <c r="I98" s="416"/>
      <c r="J98" s="416"/>
      <c r="K98" s="416"/>
      <c r="L98" s="416"/>
      <c r="M98" s="416"/>
      <c r="N98" s="878" t="str">
        <f>'Thong tin'!B8</f>
        <v>Lâm Đồng, ngày 04 tháng 10 năm 2016</v>
      </c>
      <c r="O98" s="878"/>
      <c r="P98" s="878"/>
      <c r="Q98" s="878"/>
      <c r="R98" s="878"/>
      <c r="S98" s="878"/>
    </row>
    <row r="99" spans="1:19" s="381" customFormat="1" ht="19.5" customHeight="1">
      <c r="A99" s="418"/>
      <c r="B99" s="887" t="s">
        <v>4</v>
      </c>
      <c r="C99" s="887"/>
      <c r="D99" s="887"/>
      <c r="E99" s="887"/>
      <c r="F99" s="414"/>
      <c r="G99" s="414"/>
      <c r="H99" s="414"/>
      <c r="I99" s="414"/>
      <c r="J99" s="414"/>
      <c r="K99" s="414"/>
      <c r="L99" s="414"/>
      <c r="M99" s="414"/>
      <c r="N99" s="879" t="str">
        <f>'Thong tin'!B7</f>
        <v>CỤC TRƯỞNG</v>
      </c>
      <c r="O99" s="879"/>
      <c r="P99" s="879"/>
      <c r="Q99" s="879"/>
      <c r="R99" s="879"/>
      <c r="S99" s="879"/>
    </row>
    <row r="100" spans="1:19" ht="18.75">
      <c r="A100" s="412"/>
      <c r="B100" s="877"/>
      <c r="C100" s="877"/>
      <c r="D100" s="877"/>
      <c r="E100" s="413"/>
      <c r="F100" s="413"/>
      <c r="G100" s="413"/>
      <c r="H100" s="413"/>
      <c r="I100" s="413"/>
      <c r="J100" s="413"/>
      <c r="K100" s="413"/>
      <c r="L100" s="413"/>
      <c r="M100" s="413"/>
      <c r="N100" s="875"/>
      <c r="O100" s="875"/>
      <c r="P100" s="875"/>
      <c r="Q100" s="875"/>
      <c r="R100" s="875"/>
      <c r="S100" s="875"/>
    </row>
    <row r="101" spans="1:19" ht="18.75">
      <c r="A101" s="412"/>
      <c r="B101" s="875"/>
      <c r="C101" s="875"/>
      <c r="D101" s="875"/>
      <c r="E101" s="875"/>
      <c r="F101" s="413"/>
      <c r="G101" s="413"/>
      <c r="H101" s="413"/>
      <c r="I101" s="413"/>
      <c r="J101" s="413"/>
      <c r="K101" s="413"/>
      <c r="L101" s="413"/>
      <c r="M101" s="413"/>
      <c r="N101" s="413"/>
      <c r="O101" s="413"/>
      <c r="P101" s="875"/>
      <c r="Q101" s="875"/>
      <c r="R101" s="875"/>
      <c r="S101" s="412"/>
    </row>
    <row r="102" spans="1:19" ht="15.75" customHeight="1">
      <c r="A102" s="419"/>
      <c r="B102" s="412"/>
      <c r="C102" s="412"/>
      <c r="D102" s="413"/>
      <c r="E102" s="413"/>
      <c r="F102" s="413"/>
      <c r="G102" s="413"/>
      <c r="H102" s="413"/>
      <c r="I102" s="413"/>
      <c r="J102" s="413"/>
      <c r="K102" s="413"/>
      <c r="L102" s="413"/>
      <c r="M102" s="413"/>
      <c r="N102" s="413"/>
      <c r="O102" s="413"/>
      <c r="P102" s="413"/>
      <c r="Q102" s="413"/>
      <c r="R102" s="412"/>
      <c r="S102" s="412"/>
    </row>
    <row r="103" spans="1:19" ht="15.75" customHeight="1">
      <c r="A103" s="412"/>
      <c r="B103" s="876"/>
      <c r="C103" s="876"/>
      <c r="D103" s="876"/>
      <c r="E103" s="876"/>
      <c r="F103" s="876"/>
      <c r="G103" s="876"/>
      <c r="H103" s="876"/>
      <c r="I103" s="876"/>
      <c r="J103" s="876"/>
      <c r="K103" s="876"/>
      <c r="L103" s="876"/>
      <c r="M103" s="876"/>
      <c r="N103" s="876"/>
      <c r="O103" s="876"/>
      <c r="P103" s="413"/>
      <c r="Q103" s="413"/>
      <c r="R103" s="412"/>
      <c r="S103" s="412"/>
    </row>
    <row r="104" spans="1:19" ht="18.75">
      <c r="A104" s="415"/>
      <c r="B104" s="415"/>
      <c r="C104" s="415"/>
      <c r="D104" s="415"/>
      <c r="E104" s="415"/>
      <c r="F104" s="415"/>
      <c r="G104" s="415"/>
      <c r="H104" s="415"/>
      <c r="I104" s="415"/>
      <c r="J104" s="415"/>
      <c r="K104" s="415"/>
      <c r="L104" s="415"/>
      <c r="M104" s="415"/>
      <c r="N104" s="415"/>
      <c r="O104" s="415"/>
      <c r="P104" s="415"/>
      <c r="Q104" s="412"/>
      <c r="R104" s="412"/>
      <c r="S104" s="412"/>
    </row>
    <row r="105" spans="1:19" ht="18.75">
      <c r="A105" s="412"/>
      <c r="B105" s="412"/>
      <c r="C105" s="412"/>
      <c r="D105" s="412"/>
      <c r="E105" s="412"/>
      <c r="F105" s="412"/>
      <c r="G105" s="412"/>
      <c r="H105" s="412"/>
      <c r="I105" s="412"/>
      <c r="J105" s="412"/>
      <c r="K105" s="412"/>
      <c r="L105" s="412"/>
      <c r="M105" s="412"/>
      <c r="N105" s="412"/>
      <c r="O105" s="412"/>
      <c r="P105" s="412"/>
      <c r="Q105" s="412"/>
      <c r="R105" s="412"/>
      <c r="S105" s="412"/>
    </row>
    <row r="106" spans="1:19" ht="18.75">
      <c r="A106" s="412"/>
      <c r="B106" s="883" t="str">
        <f>'Thong tin'!B5</f>
        <v>Phạm Ngọc Hoa</v>
      </c>
      <c r="C106" s="883"/>
      <c r="D106" s="883"/>
      <c r="E106" s="883"/>
      <c r="F106" s="412"/>
      <c r="G106" s="412"/>
      <c r="H106" s="412"/>
      <c r="I106" s="412"/>
      <c r="J106" s="412"/>
      <c r="K106" s="412"/>
      <c r="L106" s="412"/>
      <c r="M106" s="412"/>
      <c r="N106" s="883" t="str">
        <f>'Thong tin'!B6</f>
        <v>Trần Hữu Thọ </v>
      </c>
      <c r="O106" s="883"/>
      <c r="P106" s="883"/>
      <c r="Q106" s="883"/>
      <c r="R106" s="883"/>
      <c r="S106" s="883"/>
    </row>
    <row r="107" spans="1:19" ht="18.75">
      <c r="A107" s="389"/>
      <c r="B107" s="389"/>
      <c r="C107" s="389"/>
      <c r="D107" s="389"/>
      <c r="E107" s="389"/>
      <c r="F107" s="389"/>
      <c r="G107" s="389"/>
      <c r="H107" s="389"/>
      <c r="I107" s="389"/>
      <c r="J107" s="389"/>
      <c r="K107" s="389"/>
      <c r="L107" s="389"/>
      <c r="M107" s="389"/>
      <c r="N107" s="389"/>
      <c r="O107" s="389"/>
      <c r="P107" s="389"/>
      <c r="Q107" s="389"/>
      <c r="R107" s="389"/>
      <c r="S107" s="389"/>
    </row>
  </sheetData>
  <sheetProtection/>
  <mergeCells count="36">
    <mergeCell ref="N106:S106"/>
    <mergeCell ref="D7:E7"/>
    <mergeCell ref="D8:D9"/>
    <mergeCell ref="E8:E9"/>
    <mergeCell ref="J8:P8"/>
    <mergeCell ref="B106:E106"/>
    <mergeCell ref="A10:B10"/>
    <mergeCell ref="B99:E99"/>
    <mergeCell ref="A11:B11"/>
    <mergeCell ref="R6:R9"/>
    <mergeCell ref="S6:S9"/>
    <mergeCell ref="I7:P7"/>
    <mergeCell ref="C7:C9"/>
    <mergeCell ref="N99:S99"/>
    <mergeCell ref="A98:E98"/>
    <mergeCell ref="P4:S4"/>
    <mergeCell ref="A6:B9"/>
    <mergeCell ref="H7:H9"/>
    <mergeCell ref="Q7:Q9"/>
    <mergeCell ref="I8:I9"/>
    <mergeCell ref="N100:S100"/>
    <mergeCell ref="B103:O103"/>
    <mergeCell ref="B100:D100"/>
    <mergeCell ref="B101:E101"/>
    <mergeCell ref="P101:R101"/>
    <mergeCell ref="N98:S98"/>
    <mergeCell ref="E1:O1"/>
    <mergeCell ref="E2:O2"/>
    <mergeCell ref="E3:O3"/>
    <mergeCell ref="F6:F9"/>
    <mergeCell ref="G6:G9"/>
    <mergeCell ref="H6:Q6"/>
    <mergeCell ref="C6:E6"/>
    <mergeCell ref="A2:D2"/>
    <mergeCell ref="P2:S2"/>
    <mergeCell ref="A3:D3"/>
  </mergeCells>
  <printOptions/>
  <pageMargins left="0.393700787401575" right="0" top="0" bottom="0" header="0.433070866141732" footer="0.275590551181102"/>
  <pageSetup horizontalDpi="600" verticalDpi="600" orientation="landscape" paperSize="9" scale="85" r:id="rId2"/>
  <headerFooter differentFirst="1" alignWithMargins="0">
    <oddFooter>&amp;C&amp;P</oddFooter>
  </headerFooter>
  <drawing r:id="rId1"/>
</worksheet>
</file>

<file path=xl/worksheets/sheet14.xml><?xml version="1.0" encoding="utf-8"?>
<worksheet xmlns="http://schemas.openxmlformats.org/spreadsheetml/2006/main" xmlns:r="http://schemas.openxmlformats.org/officeDocument/2006/relationships">
  <sheetPr>
    <tabColor indexed="19"/>
  </sheetPr>
  <dimension ref="A1:AJ107"/>
  <sheetViews>
    <sheetView showZeros="0" tabSelected="1" zoomScale="62" zoomScaleNormal="62" zoomScaleSheetLayoutView="65" workbookViewId="0" topLeftCell="A5">
      <selection activeCell="G15" sqref="G15"/>
    </sheetView>
  </sheetViews>
  <sheetFormatPr defaultColWidth="9.00390625" defaultRowHeight="15.75"/>
  <cols>
    <col min="1" max="1" width="3.50390625" style="383" customWidth="1"/>
    <col min="2" max="2" width="21.50390625" style="383" customWidth="1"/>
    <col min="3" max="3" width="17.375" style="383" customWidth="1"/>
    <col min="4" max="4" width="16.125" style="383" customWidth="1"/>
    <col min="5" max="5" width="16.50390625" style="383" customWidth="1"/>
    <col min="6" max="6" width="13.75390625" style="383" customWidth="1"/>
    <col min="7" max="7" width="7.75390625" style="383" customWidth="1"/>
    <col min="8" max="8" width="15.875" style="383" customWidth="1"/>
    <col min="9" max="9" width="15.125" style="383" customWidth="1"/>
    <col min="10" max="10" width="15.375" style="383" customWidth="1"/>
    <col min="11" max="11" width="14.50390625" style="383" customWidth="1"/>
    <col min="12" max="12" width="9.25390625" style="383" customWidth="1"/>
    <col min="13" max="13" width="15.625" style="383" customWidth="1"/>
    <col min="14" max="14" width="12.00390625" style="383" customWidth="1"/>
    <col min="15" max="15" width="11.875" style="383" customWidth="1"/>
    <col min="16" max="16" width="11.375" style="383" customWidth="1"/>
    <col min="17" max="17" width="13.75390625" style="383" customWidth="1"/>
    <col min="18" max="18" width="16.625" style="383" customWidth="1"/>
    <col min="19" max="19" width="16.50390625" style="383" customWidth="1"/>
    <col min="20" max="20" width="6.75390625" style="383" customWidth="1"/>
    <col min="21" max="16384" width="9.00390625" style="383" customWidth="1"/>
  </cols>
  <sheetData>
    <row r="1" spans="1:20" s="385" customFormat="1" ht="20.25" customHeight="1">
      <c r="A1" s="402" t="s">
        <v>28</v>
      </c>
      <c r="B1" s="402"/>
      <c r="C1" s="402"/>
      <c r="D1" s="399"/>
      <c r="E1" s="867" t="s">
        <v>564</v>
      </c>
      <c r="F1" s="867"/>
      <c r="G1" s="867"/>
      <c r="H1" s="867"/>
      <c r="I1" s="867"/>
      <c r="J1" s="867"/>
      <c r="K1" s="867"/>
      <c r="L1" s="867"/>
      <c r="M1" s="867"/>
      <c r="N1" s="867"/>
      <c r="O1" s="867"/>
      <c r="P1" s="867"/>
      <c r="Q1" s="420" t="s">
        <v>437</v>
      </c>
      <c r="R1" s="391"/>
      <c r="S1" s="391"/>
      <c r="T1" s="391"/>
    </row>
    <row r="2" spans="1:20" ht="17.25" customHeight="1">
      <c r="A2" s="898" t="s">
        <v>245</v>
      </c>
      <c r="B2" s="898"/>
      <c r="C2" s="898"/>
      <c r="D2" s="898"/>
      <c r="E2" s="868" t="s">
        <v>34</v>
      </c>
      <c r="F2" s="868"/>
      <c r="G2" s="868"/>
      <c r="H2" s="868"/>
      <c r="I2" s="868"/>
      <c r="J2" s="868"/>
      <c r="K2" s="868"/>
      <c r="L2" s="868"/>
      <c r="M2" s="868"/>
      <c r="N2" s="868"/>
      <c r="O2" s="868"/>
      <c r="P2" s="868"/>
      <c r="Q2" s="899" t="str">
        <f>'Thong tin'!B4</f>
        <v>Cục Thi hành án dân sự tỉnh Lâm Đồng </v>
      </c>
      <c r="R2" s="899"/>
      <c r="S2" s="899"/>
      <c r="T2" s="899"/>
    </row>
    <row r="3" spans="1:20" s="385" customFormat="1" ht="18" customHeight="1">
      <c r="A3" s="890" t="s">
        <v>246</v>
      </c>
      <c r="B3" s="890"/>
      <c r="C3" s="890"/>
      <c r="D3" s="890"/>
      <c r="E3" s="869" t="str">
        <f>'Thong tin'!B3</f>
        <v>01 tháng / năm 2017</v>
      </c>
      <c r="F3" s="869"/>
      <c r="G3" s="869"/>
      <c r="H3" s="869"/>
      <c r="I3" s="869"/>
      <c r="J3" s="869"/>
      <c r="K3" s="869"/>
      <c r="L3" s="869"/>
      <c r="M3" s="869"/>
      <c r="N3" s="869"/>
      <c r="O3" s="869"/>
      <c r="P3" s="869"/>
      <c r="Q3" s="420" t="s">
        <v>366</v>
      </c>
      <c r="R3" s="400"/>
      <c r="S3" s="391"/>
      <c r="T3" s="391"/>
    </row>
    <row r="4" spans="1:20" ht="14.25" customHeight="1">
      <c r="A4" s="401" t="s">
        <v>124</v>
      </c>
      <c r="B4" s="390"/>
      <c r="C4" s="390"/>
      <c r="D4" s="390"/>
      <c r="E4" s="390"/>
      <c r="F4" s="390"/>
      <c r="G4" s="390"/>
      <c r="H4" s="390"/>
      <c r="I4" s="390"/>
      <c r="J4" s="390"/>
      <c r="K4" s="390"/>
      <c r="L4" s="390"/>
      <c r="M4" s="390"/>
      <c r="N4" s="390"/>
      <c r="O4" s="406"/>
      <c r="P4" s="406"/>
      <c r="Q4" s="900" t="s">
        <v>308</v>
      </c>
      <c r="R4" s="900"/>
      <c r="S4" s="900"/>
      <c r="T4" s="900"/>
    </row>
    <row r="5" spans="1:20" s="385" customFormat="1" ht="21.75" customHeight="1" thickBot="1">
      <c r="A5" s="383"/>
      <c r="B5" s="21"/>
      <c r="C5" s="21"/>
      <c r="D5" s="383"/>
      <c r="E5" s="383"/>
      <c r="F5" s="383"/>
      <c r="G5" s="383"/>
      <c r="H5" s="383"/>
      <c r="I5" s="383"/>
      <c r="J5" s="383"/>
      <c r="K5" s="383"/>
      <c r="L5" s="383"/>
      <c r="M5" s="383"/>
      <c r="N5" s="383"/>
      <c r="O5" s="383"/>
      <c r="P5" s="383"/>
      <c r="Q5" s="904" t="s">
        <v>438</v>
      </c>
      <c r="R5" s="904"/>
      <c r="S5" s="904"/>
      <c r="T5" s="904"/>
    </row>
    <row r="6" spans="1:36" s="385" customFormat="1" ht="18.75" customHeight="1" thickTop="1">
      <c r="A6" s="895" t="s">
        <v>57</v>
      </c>
      <c r="B6" s="896"/>
      <c r="C6" s="903" t="s">
        <v>125</v>
      </c>
      <c r="D6" s="903"/>
      <c r="E6" s="903"/>
      <c r="F6" s="905" t="s">
        <v>101</v>
      </c>
      <c r="G6" s="905" t="s">
        <v>126</v>
      </c>
      <c r="H6" s="906" t="s">
        <v>102</v>
      </c>
      <c r="I6" s="906"/>
      <c r="J6" s="906"/>
      <c r="K6" s="906"/>
      <c r="L6" s="906"/>
      <c r="M6" s="906"/>
      <c r="N6" s="906"/>
      <c r="O6" s="906"/>
      <c r="P6" s="906"/>
      <c r="Q6" s="906"/>
      <c r="R6" s="906"/>
      <c r="S6" s="903" t="s">
        <v>250</v>
      </c>
      <c r="T6" s="901" t="s">
        <v>436</v>
      </c>
      <c r="U6" s="387"/>
      <c r="V6" s="387"/>
      <c r="W6" s="387"/>
      <c r="X6" s="387"/>
      <c r="Y6" s="387"/>
      <c r="Z6" s="387"/>
      <c r="AA6" s="387"/>
      <c r="AB6" s="387"/>
      <c r="AC6" s="387"/>
      <c r="AD6" s="387"/>
      <c r="AE6" s="387"/>
      <c r="AF6" s="387"/>
      <c r="AG6" s="387"/>
      <c r="AH6" s="387"/>
      <c r="AI6" s="387"/>
      <c r="AJ6" s="387"/>
    </row>
    <row r="7" spans="1:36" s="407" customFormat="1" ht="21" customHeight="1">
      <c r="A7" s="897"/>
      <c r="B7" s="882"/>
      <c r="C7" s="872" t="s">
        <v>42</v>
      </c>
      <c r="D7" s="884" t="s">
        <v>7</v>
      </c>
      <c r="E7" s="884"/>
      <c r="F7" s="870"/>
      <c r="G7" s="870"/>
      <c r="H7" s="870" t="s">
        <v>102</v>
      </c>
      <c r="I7" s="872" t="s">
        <v>103</v>
      </c>
      <c r="J7" s="872"/>
      <c r="K7" s="872"/>
      <c r="L7" s="872"/>
      <c r="M7" s="872"/>
      <c r="N7" s="872"/>
      <c r="O7" s="872"/>
      <c r="P7" s="872"/>
      <c r="Q7" s="872"/>
      <c r="R7" s="870" t="s">
        <v>127</v>
      </c>
      <c r="S7" s="872"/>
      <c r="T7" s="902"/>
      <c r="U7" s="391"/>
      <c r="V7" s="391"/>
      <c r="W7" s="391"/>
      <c r="X7" s="391"/>
      <c r="Y7" s="391"/>
      <c r="Z7" s="391"/>
      <c r="AA7" s="391"/>
      <c r="AB7" s="391"/>
      <c r="AC7" s="391"/>
      <c r="AD7" s="391"/>
      <c r="AE7" s="391"/>
      <c r="AF7" s="391"/>
      <c r="AG7" s="391"/>
      <c r="AH7" s="391"/>
      <c r="AI7" s="391"/>
      <c r="AJ7" s="391"/>
    </row>
    <row r="8" spans="1:36" s="385" customFormat="1" ht="21.75" customHeight="1">
      <c r="A8" s="897"/>
      <c r="B8" s="882"/>
      <c r="C8" s="872"/>
      <c r="D8" s="884" t="s">
        <v>128</v>
      </c>
      <c r="E8" s="884" t="s">
        <v>129</v>
      </c>
      <c r="F8" s="870"/>
      <c r="G8" s="870"/>
      <c r="H8" s="870"/>
      <c r="I8" s="870" t="s">
        <v>435</v>
      </c>
      <c r="J8" s="884" t="s">
        <v>7</v>
      </c>
      <c r="K8" s="884"/>
      <c r="L8" s="884"/>
      <c r="M8" s="884"/>
      <c r="N8" s="884"/>
      <c r="O8" s="884"/>
      <c r="P8" s="884"/>
      <c r="Q8" s="884"/>
      <c r="R8" s="870"/>
      <c r="S8" s="872"/>
      <c r="T8" s="902"/>
      <c r="U8" s="387"/>
      <c r="V8" s="387"/>
      <c r="W8" s="387"/>
      <c r="X8" s="387"/>
      <c r="Y8" s="387"/>
      <c r="Z8" s="387"/>
      <c r="AA8" s="387"/>
      <c r="AB8" s="387"/>
      <c r="AC8" s="387"/>
      <c r="AD8" s="387"/>
      <c r="AE8" s="387"/>
      <c r="AF8" s="387"/>
      <c r="AG8" s="387"/>
      <c r="AH8" s="387"/>
      <c r="AI8" s="387"/>
      <c r="AJ8" s="387"/>
    </row>
    <row r="9" spans="1:36" s="385" customFormat="1" ht="84" customHeight="1">
      <c r="A9" s="897"/>
      <c r="B9" s="882"/>
      <c r="C9" s="872"/>
      <c r="D9" s="884"/>
      <c r="E9" s="884"/>
      <c r="F9" s="870"/>
      <c r="G9" s="870"/>
      <c r="H9" s="870"/>
      <c r="I9" s="870"/>
      <c r="J9" s="395" t="s">
        <v>130</v>
      </c>
      <c r="K9" s="395" t="s">
        <v>131</v>
      </c>
      <c r="L9" s="395" t="s">
        <v>123</v>
      </c>
      <c r="M9" s="396" t="s">
        <v>105</v>
      </c>
      <c r="N9" s="396" t="s">
        <v>132</v>
      </c>
      <c r="O9" s="396" t="s">
        <v>108</v>
      </c>
      <c r="P9" s="396" t="s">
        <v>251</v>
      </c>
      <c r="Q9" s="396" t="s">
        <v>111</v>
      </c>
      <c r="R9" s="870"/>
      <c r="S9" s="872"/>
      <c r="T9" s="902"/>
      <c r="U9" s="387"/>
      <c r="V9" s="387"/>
      <c r="W9" s="387"/>
      <c r="X9" s="387"/>
      <c r="Y9" s="387"/>
      <c r="Z9" s="387"/>
      <c r="AA9" s="387"/>
      <c r="AB9" s="387"/>
      <c r="AC9" s="387"/>
      <c r="AD9" s="387"/>
      <c r="AE9" s="387"/>
      <c r="AF9" s="387"/>
      <c r="AG9" s="387"/>
      <c r="AH9" s="387"/>
      <c r="AI9" s="387"/>
      <c r="AJ9" s="387"/>
    </row>
    <row r="10" spans="1:20" s="385" customFormat="1" ht="17.25" customHeight="1">
      <c r="A10" s="907" t="s">
        <v>6</v>
      </c>
      <c r="B10" s="908"/>
      <c r="C10" s="403">
        <v>1</v>
      </c>
      <c r="D10" s="403">
        <v>2</v>
      </c>
      <c r="E10" s="403">
        <v>3</v>
      </c>
      <c r="F10" s="403">
        <v>4</v>
      </c>
      <c r="G10" s="403">
        <v>5</v>
      </c>
      <c r="H10" s="403">
        <v>6</v>
      </c>
      <c r="I10" s="403">
        <v>7</v>
      </c>
      <c r="J10" s="403">
        <v>8</v>
      </c>
      <c r="K10" s="403">
        <v>9</v>
      </c>
      <c r="L10" s="403" t="s">
        <v>83</v>
      </c>
      <c r="M10" s="403" t="s">
        <v>84</v>
      </c>
      <c r="N10" s="403" t="s">
        <v>85</v>
      </c>
      <c r="O10" s="403" t="s">
        <v>86</v>
      </c>
      <c r="P10" s="403" t="s">
        <v>87</v>
      </c>
      <c r="Q10" s="403" t="s">
        <v>253</v>
      </c>
      <c r="R10" s="403" t="s">
        <v>254</v>
      </c>
      <c r="S10" s="403" t="s">
        <v>255</v>
      </c>
      <c r="T10" s="404" t="s">
        <v>256</v>
      </c>
    </row>
    <row r="11" spans="1:21" s="385" customFormat="1" ht="30.75" customHeight="1">
      <c r="A11" s="888" t="s">
        <v>30</v>
      </c>
      <c r="B11" s="889"/>
      <c r="C11" s="460">
        <f>D11+E11</f>
        <v>2199567072</v>
      </c>
      <c r="D11" s="460">
        <f aca="true" t="shared" si="0" ref="D11:S11">D13+D28</f>
        <v>2114010179</v>
      </c>
      <c r="E11" s="460">
        <f>E13+E28</f>
        <v>85556893</v>
      </c>
      <c r="F11" s="460">
        <f t="shared" si="0"/>
        <v>1226298</v>
      </c>
      <c r="G11" s="460">
        <f t="shared" si="0"/>
        <v>0</v>
      </c>
      <c r="H11" s="460">
        <f t="shared" si="0"/>
        <v>2198340774</v>
      </c>
      <c r="I11" s="460">
        <f t="shared" si="0"/>
        <v>756992537</v>
      </c>
      <c r="J11" s="460">
        <f t="shared" si="0"/>
        <v>12928408</v>
      </c>
      <c r="K11" s="460">
        <f t="shared" si="0"/>
        <v>12955465</v>
      </c>
      <c r="L11" s="460">
        <f t="shared" si="0"/>
        <v>29777</v>
      </c>
      <c r="M11" s="460">
        <f t="shared" si="0"/>
        <v>689697680</v>
      </c>
      <c r="N11" s="460">
        <f t="shared" si="0"/>
        <v>32922619</v>
      </c>
      <c r="O11" s="460">
        <f t="shared" si="0"/>
        <v>2863643</v>
      </c>
      <c r="P11" s="460">
        <f t="shared" si="0"/>
        <v>1999001</v>
      </c>
      <c r="Q11" s="460">
        <f t="shared" si="0"/>
        <v>3595944</v>
      </c>
      <c r="R11" s="460">
        <f t="shared" si="0"/>
        <v>1441348237</v>
      </c>
      <c r="S11" s="463">
        <f t="shared" si="0"/>
        <v>2172427124</v>
      </c>
      <c r="T11" s="471">
        <f>(J11+K11+L11)/I11</f>
        <v>0.034232371831163774</v>
      </c>
      <c r="U11" s="472"/>
    </row>
    <row r="12" spans="1:21" s="385" customFormat="1" ht="30.75" customHeight="1">
      <c r="A12" s="452"/>
      <c r="B12" s="464"/>
      <c r="C12" s="460">
        <f>D12+E12</f>
        <v>0</v>
      </c>
      <c r="D12" s="474"/>
      <c r="E12" s="474"/>
      <c r="F12" s="474"/>
      <c r="G12" s="474"/>
      <c r="H12" s="474">
        <f>C12-F12</f>
        <v>0</v>
      </c>
      <c r="I12" s="474">
        <f>H12-R12</f>
        <v>0</v>
      </c>
      <c r="J12" s="474"/>
      <c r="K12" s="474"/>
      <c r="L12" s="474"/>
      <c r="M12" s="475">
        <f>I12-N12-O12-P12-Q12-J12-K12-L12</f>
        <v>0</v>
      </c>
      <c r="N12" s="474"/>
      <c r="O12" s="474"/>
      <c r="P12" s="474"/>
      <c r="Q12" s="474"/>
      <c r="R12" s="474"/>
      <c r="S12" s="463">
        <f>H12-J12-K12-L12</f>
        <v>0</v>
      </c>
      <c r="T12" s="471"/>
      <c r="U12" s="472"/>
    </row>
    <row r="13" spans="1:21" s="385" customFormat="1" ht="30.75" customHeight="1">
      <c r="A13" s="428" t="s">
        <v>0</v>
      </c>
      <c r="B13" s="455" t="s">
        <v>559</v>
      </c>
      <c r="C13" s="461">
        <f>C14+C15+C16+C17+C18+C19+C20+C21+C22+C23++C24+C25+C26+C27</f>
        <v>660370050</v>
      </c>
      <c r="D13" s="474">
        <f>D14+D15+D16+D17+D18+D19+D20+D21+D22+D23++D24+D25+D26+D27</f>
        <v>659846781</v>
      </c>
      <c r="E13" s="474">
        <f aca="true" t="shared" si="1" ref="E13:S13">E14+E15+E16+E17+E18+E19+E20+E21+E22+E23++E24+E25+E26+E27</f>
        <v>523269</v>
      </c>
      <c r="F13" s="474">
        <f t="shared" si="1"/>
        <v>62655</v>
      </c>
      <c r="G13" s="474">
        <f t="shared" si="1"/>
        <v>0</v>
      </c>
      <c r="H13" s="474">
        <f t="shared" si="1"/>
        <v>660307395</v>
      </c>
      <c r="I13" s="474">
        <f t="shared" si="1"/>
        <v>22316201</v>
      </c>
      <c r="J13" s="474">
        <f t="shared" si="1"/>
        <v>40910</v>
      </c>
      <c r="K13" s="474">
        <f t="shared" si="1"/>
        <v>0</v>
      </c>
      <c r="L13" s="474">
        <f t="shared" si="1"/>
        <v>0</v>
      </c>
      <c r="M13" s="474">
        <f t="shared" si="1"/>
        <v>22151458</v>
      </c>
      <c r="N13" s="474">
        <f t="shared" si="1"/>
        <v>44091</v>
      </c>
      <c r="O13" s="474">
        <f t="shared" si="1"/>
        <v>0</v>
      </c>
      <c r="P13" s="474">
        <f t="shared" si="1"/>
        <v>0</v>
      </c>
      <c r="Q13" s="474">
        <f t="shared" si="1"/>
        <v>79742</v>
      </c>
      <c r="R13" s="474">
        <f t="shared" si="1"/>
        <v>637991194</v>
      </c>
      <c r="S13" s="461">
        <f t="shared" si="1"/>
        <v>660266485</v>
      </c>
      <c r="T13" s="479">
        <f aca="true" t="shared" si="2" ref="T13:T73">(J13+K13+L13)/I13</f>
        <v>0.0018331973260144053</v>
      </c>
      <c r="U13" s="472"/>
    </row>
    <row r="14" spans="1:21" s="385" customFormat="1" ht="30.75" customHeight="1">
      <c r="A14" s="442" t="s">
        <v>43</v>
      </c>
      <c r="B14" s="443" t="s">
        <v>444</v>
      </c>
      <c r="C14" s="462">
        <f>D14+E14</f>
        <v>0</v>
      </c>
      <c r="D14" s="511"/>
      <c r="E14" s="512"/>
      <c r="F14" s="512"/>
      <c r="G14" s="512"/>
      <c r="H14" s="513">
        <f>C14-F14</f>
        <v>0</v>
      </c>
      <c r="I14" s="513">
        <f>H14-R14</f>
        <v>0</v>
      </c>
      <c r="J14" s="512"/>
      <c r="K14" s="512"/>
      <c r="L14" s="511"/>
      <c r="M14" s="514">
        <f>I14-N14-O14-P14-Q14-J14-K14-L14</f>
        <v>0</v>
      </c>
      <c r="N14" s="512">
        <v>0</v>
      </c>
      <c r="O14" s="512">
        <v>0</v>
      </c>
      <c r="P14" s="512">
        <v>0</v>
      </c>
      <c r="Q14" s="512">
        <v>0</v>
      </c>
      <c r="R14" s="515">
        <v>0</v>
      </c>
      <c r="S14" s="462">
        <f>H14-J14-K14-L14</f>
        <v>0</v>
      </c>
      <c r="T14" s="471" t="e">
        <f t="shared" si="2"/>
        <v>#DIV/0!</v>
      </c>
      <c r="U14" s="472"/>
    </row>
    <row r="15" spans="1:21" s="385" customFormat="1" ht="30.75" customHeight="1">
      <c r="A15" s="442" t="s">
        <v>44</v>
      </c>
      <c r="B15" s="443" t="s">
        <v>447</v>
      </c>
      <c r="C15" s="462">
        <f aca="true" t="shared" si="3" ref="C15:C97">D15+E15</f>
        <v>2405</v>
      </c>
      <c r="D15" s="511">
        <v>450</v>
      </c>
      <c r="E15" s="512">
        <v>1955</v>
      </c>
      <c r="F15" s="512"/>
      <c r="G15" s="512"/>
      <c r="H15" s="513">
        <f aca="true" t="shared" si="4" ref="H15:H84">C15-F15</f>
        <v>2405</v>
      </c>
      <c r="I15" s="513">
        <f aca="true" t="shared" si="5" ref="I15:I97">H15-R15</f>
        <v>850</v>
      </c>
      <c r="J15" s="512">
        <v>250</v>
      </c>
      <c r="K15" s="512">
        <v>0</v>
      </c>
      <c r="L15" s="511"/>
      <c r="M15" s="514">
        <f aca="true" t="shared" si="6" ref="M15:M97">I15-N15-O15-P15-Q15-J15-K15-L15</f>
        <v>600</v>
      </c>
      <c r="N15" s="512">
        <v>0</v>
      </c>
      <c r="O15" s="512">
        <v>0</v>
      </c>
      <c r="P15" s="512">
        <v>0</v>
      </c>
      <c r="Q15" s="512"/>
      <c r="R15" s="515">
        <v>1555</v>
      </c>
      <c r="S15" s="462">
        <f aca="true" t="shared" si="7" ref="S15:S97">H15-J15-K15-L15</f>
        <v>2155</v>
      </c>
      <c r="T15" s="471">
        <f t="shared" si="2"/>
        <v>0.29411764705882354</v>
      </c>
      <c r="U15" s="472"/>
    </row>
    <row r="16" spans="1:21" s="385" customFormat="1" ht="30.75" customHeight="1">
      <c r="A16" s="442" t="s">
        <v>49</v>
      </c>
      <c r="B16" s="443" t="s">
        <v>448</v>
      </c>
      <c r="C16" s="462">
        <f t="shared" si="3"/>
        <v>33313967</v>
      </c>
      <c r="D16" s="511">
        <v>33313767</v>
      </c>
      <c r="E16" s="512">
        <v>200</v>
      </c>
      <c r="F16" s="512"/>
      <c r="G16" s="512"/>
      <c r="H16" s="513">
        <f t="shared" si="4"/>
        <v>33313967</v>
      </c>
      <c r="I16" s="513">
        <f t="shared" si="5"/>
        <v>5400</v>
      </c>
      <c r="J16" s="512"/>
      <c r="K16" s="512">
        <v>0</v>
      </c>
      <c r="L16" s="511"/>
      <c r="M16" s="514">
        <f t="shared" si="6"/>
        <v>5400</v>
      </c>
      <c r="N16" s="512">
        <v>0</v>
      </c>
      <c r="O16" s="512">
        <v>0</v>
      </c>
      <c r="P16" s="512">
        <v>0</v>
      </c>
      <c r="Q16" s="512"/>
      <c r="R16" s="512">
        <v>33308567</v>
      </c>
      <c r="S16" s="462">
        <f t="shared" si="7"/>
        <v>33313967</v>
      </c>
      <c r="T16" s="471">
        <f t="shared" si="2"/>
        <v>0</v>
      </c>
      <c r="U16" s="472"/>
    </row>
    <row r="17" spans="1:21" s="385" customFormat="1" ht="30.75" customHeight="1">
      <c r="A17" s="442" t="s">
        <v>58</v>
      </c>
      <c r="B17" s="443" t="s">
        <v>563</v>
      </c>
      <c r="C17" s="462">
        <f t="shared" si="3"/>
        <v>13389</v>
      </c>
      <c r="D17" s="511">
        <v>13189</v>
      </c>
      <c r="E17" s="516">
        <v>200</v>
      </c>
      <c r="F17" s="512"/>
      <c r="G17" s="512"/>
      <c r="H17" s="513">
        <f t="shared" si="4"/>
        <v>13389</v>
      </c>
      <c r="I17" s="513">
        <f t="shared" si="5"/>
        <v>13389</v>
      </c>
      <c r="J17" s="512"/>
      <c r="K17" s="512"/>
      <c r="L17" s="511"/>
      <c r="M17" s="514">
        <f t="shared" si="6"/>
        <v>13389</v>
      </c>
      <c r="N17" s="512"/>
      <c r="O17" s="512"/>
      <c r="P17" s="512"/>
      <c r="Q17" s="512"/>
      <c r="R17" s="512"/>
      <c r="S17" s="462">
        <f t="shared" si="7"/>
        <v>13389</v>
      </c>
      <c r="T17" s="471">
        <f t="shared" si="2"/>
        <v>0</v>
      </c>
      <c r="U17" s="472"/>
    </row>
    <row r="18" spans="1:21" s="385" customFormat="1" ht="30.75" customHeight="1">
      <c r="A18" s="442" t="s">
        <v>59</v>
      </c>
      <c r="B18" s="443" t="s">
        <v>449</v>
      </c>
      <c r="C18" s="462">
        <f t="shared" si="3"/>
        <v>563706291</v>
      </c>
      <c r="D18" s="511">
        <v>563706291</v>
      </c>
      <c r="E18" s="512"/>
      <c r="F18" s="512"/>
      <c r="G18" s="512"/>
      <c r="H18" s="513">
        <f t="shared" si="4"/>
        <v>563706291</v>
      </c>
      <c r="I18" s="513">
        <f t="shared" si="5"/>
        <v>5511370</v>
      </c>
      <c r="J18" s="512"/>
      <c r="K18" s="512">
        <v>0</v>
      </c>
      <c r="L18" s="511"/>
      <c r="M18" s="514">
        <f t="shared" si="6"/>
        <v>5511370</v>
      </c>
      <c r="N18" s="512">
        <v>0</v>
      </c>
      <c r="O18" s="512">
        <v>0</v>
      </c>
      <c r="P18" s="512">
        <v>0</v>
      </c>
      <c r="Q18" s="512"/>
      <c r="R18" s="515">
        <f>152223+558042698</f>
        <v>558194921</v>
      </c>
      <c r="S18" s="462">
        <f t="shared" si="7"/>
        <v>563706291</v>
      </c>
      <c r="T18" s="471">
        <f t="shared" si="2"/>
        <v>0</v>
      </c>
      <c r="U18" s="472"/>
    </row>
    <row r="19" spans="1:21" s="385" customFormat="1" ht="30.75" customHeight="1">
      <c r="A19" s="442" t="s">
        <v>60</v>
      </c>
      <c r="B19" s="443" t="s">
        <v>450</v>
      </c>
      <c r="C19" s="462">
        <f t="shared" si="3"/>
        <v>200</v>
      </c>
      <c r="D19" s="511" t="s">
        <v>445</v>
      </c>
      <c r="E19" s="512">
        <v>200</v>
      </c>
      <c r="F19" s="512">
        <v>0</v>
      </c>
      <c r="G19" s="512"/>
      <c r="H19" s="513">
        <f t="shared" si="4"/>
        <v>200</v>
      </c>
      <c r="I19" s="513">
        <f t="shared" si="5"/>
        <v>200</v>
      </c>
      <c r="J19" s="512"/>
      <c r="K19" s="512">
        <v>0</v>
      </c>
      <c r="L19" s="511"/>
      <c r="M19" s="514">
        <f t="shared" si="6"/>
        <v>200</v>
      </c>
      <c r="N19" s="512">
        <v>0</v>
      </c>
      <c r="O19" s="512">
        <v>0</v>
      </c>
      <c r="P19" s="512">
        <v>0</v>
      </c>
      <c r="Q19" s="512">
        <v>0</v>
      </c>
      <c r="R19" s="515">
        <v>0</v>
      </c>
      <c r="S19" s="462">
        <f t="shared" si="7"/>
        <v>200</v>
      </c>
      <c r="T19" s="471">
        <f t="shared" si="2"/>
        <v>0</v>
      </c>
      <c r="U19" s="472"/>
    </row>
    <row r="20" spans="1:21" s="385" customFormat="1" ht="30.75" customHeight="1">
      <c r="A20" s="442" t="s">
        <v>61</v>
      </c>
      <c r="B20" s="443" t="s">
        <v>451</v>
      </c>
      <c r="C20" s="462">
        <f t="shared" si="3"/>
        <v>41495699</v>
      </c>
      <c r="D20" s="511">
        <v>41495499</v>
      </c>
      <c r="E20" s="512">
        <v>200</v>
      </c>
      <c r="F20" s="512">
        <v>62655</v>
      </c>
      <c r="G20" s="512"/>
      <c r="H20" s="513">
        <f t="shared" si="4"/>
        <v>41433044</v>
      </c>
      <c r="I20" s="513">
        <f t="shared" si="5"/>
        <v>11271554</v>
      </c>
      <c r="J20" s="512"/>
      <c r="K20" s="512"/>
      <c r="L20" s="511"/>
      <c r="M20" s="514">
        <f t="shared" si="6"/>
        <v>11271554</v>
      </c>
      <c r="N20" s="512">
        <v>0</v>
      </c>
      <c r="O20" s="512">
        <v>0</v>
      </c>
      <c r="P20" s="512">
        <v>0</v>
      </c>
      <c r="Q20" s="512">
        <v>0</v>
      </c>
      <c r="R20" s="515">
        <v>30161490</v>
      </c>
      <c r="S20" s="462">
        <f t="shared" si="7"/>
        <v>41433044</v>
      </c>
      <c r="T20" s="471">
        <f t="shared" si="2"/>
        <v>0</v>
      </c>
      <c r="U20" s="472"/>
    </row>
    <row r="21" spans="1:21" s="385" customFormat="1" ht="30.75" customHeight="1">
      <c r="A21" s="442" t="s">
        <v>62</v>
      </c>
      <c r="B21" s="443" t="s">
        <v>452</v>
      </c>
      <c r="C21" s="462">
        <f t="shared" si="3"/>
        <v>2851706</v>
      </c>
      <c r="D21" s="511">
        <v>2528706</v>
      </c>
      <c r="E21" s="516">
        <v>323000</v>
      </c>
      <c r="F21" s="512"/>
      <c r="G21" s="512"/>
      <c r="H21" s="513">
        <f t="shared" si="4"/>
        <v>2851706</v>
      </c>
      <c r="I21" s="513">
        <f t="shared" si="5"/>
        <v>1896933</v>
      </c>
      <c r="J21" s="512"/>
      <c r="K21" s="512"/>
      <c r="L21" s="511"/>
      <c r="M21" s="514">
        <f t="shared" si="6"/>
        <v>1896933</v>
      </c>
      <c r="N21" s="512">
        <v>0</v>
      </c>
      <c r="O21" s="512">
        <v>0</v>
      </c>
      <c r="P21" s="512">
        <v>0</v>
      </c>
      <c r="Q21" s="512">
        <v>0</v>
      </c>
      <c r="R21" s="515">
        <v>954773</v>
      </c>
      <c r="S21" s="462">
        <f t="shared" si="7"/>
        <v>2851706</v>
      </c>
      <c r="T21" s="471">
        <f t="shared" si="2"/>
        <v>0</v>
      </c>
      <c r="U21" s="472"/>
    </row>
    <row r="22" spans="1:21" s="385" customFormat="1" ht="30.75" customHeight="1">
      <c r="A22" s="442" t="s">
        <v>63</v>
      </c>
      <c r="B22" s="443" t="s">
        <v>443</v>
      </c>
      <c r="C22" s="462">
        <f t="shared" si="3"/>
        <v>3005824</v>
      </c>
      <c r="D22" s="511">
        <v>2811932</v>
      </c>
      <c r="E22" s="511">
        <v>193892</v>
      </c>
      <c r="F22" s="511"/>
      <c r="G22" s="512"/>
      <c r="H22" s="513">
        <f t="shared" si="4"/>
        <v>3005824</v>
      </c>
      <c r="I22" s="513">
        <f t="shared" si="5"/>
        <v>2395634</v>
      </c>
      <c r="J22" s="511">
        <v>39860</v>
      </c>
      <c r="K22" s="512"/>
      <c r="L22" s="511"/>
      <c r="M22" s="514">
        <f t="shared" si="6"/>
        <v>2355774</v>
      </c>
      <c r="N22" s="511"/>
      <c r="O22" s="511"/>
      <c r="P22" s="511"/>
      <c r="Q22" s="511"/>
      <c r="R22" s="514">
        <v>610190</v>
      </c>
      <c r="S22" s="462">
        <f t="shared" si="7"/>
        <v>2965964</v>
      </c>
      <c r="T22" s="471">
        <f t="shared" si="2"/>
        <v>0.0166386017229677</v>
      </c>
      <c r="U22" s="472"/>
    </row>
    <row r="23" spans="1:21" s="385" customFormat="1" ht="30.75" customHeight="1">
      <c r="A23" s="442" t="s">
        <v>83</v>
      </c>
      <c r="B23" s="443" t="s">
        <v>453</v>
      </c>
      <c r="C23" s="462">
        <f t="shared" si="3"/>
        <v>13872321</v>
      </c>
      <c r="D23" s="511">
        <v>13871921</v>
      </c>
      <c r="E23" s="512">
        <v>400</v>
      </c>
      <c r="F23" s="512">
        <v>0</v>
      </c>
      <c r="G23" s="512"/>
      <c r="H23" s="513">
        <f t="shared" si="4"/>
        <v>13872321</v>
      </c>
      <c r="I23" s="513">
        <f t="shared" si="5"/>
        <v>110384</v>
      </c>
      <c r="J23" s="512"/>
      <c r="K23" s="512">
        <v>0</v>
      </c>
      <c r="L23" s="511"/>
      <c r="M23" s="514">
        <f t="shared" si="6"/>
        <v>110384</v>
      </c>
      <c r="N23" s="511"/>
      <c r="O23" s="511"/>
      <c r="P23" s="511"/>
      <c r="Q23" s="511"/>
      <c r="R23" s="514">
        <v>13761937</v>
      </c>
      <c r="S23" s="462">
        <f t="shared" si="7"/>
        <v>13872321</v>
      </c>
      <c r="T23" s="471">
        <f t="shared" si="2"/>
        <v>0</v>
      </c>
      <c r="U23" s="472"/>
    </row>
    <row r="24" spans="1:21" s="385" customFormat="1" ht="30.75" customHeight="1">
      <c r="A24" s="442" t="s">
        <v>84</v>
      </c>
      <c r="B24" s="443" t="s">
        <v>565</v>
      </c>
      <c r="C24" s="462">
        <f t="shared" si="3"/>
        <v>0</v>
      </c>
      <c r="D24" s="511"/>
      <c r="E24" s="512"/>
      <c r="F24" s="512"/>
      <c r="G24" s="512"/>
      <c r="H24" s="513">
        <f t="shared" si="4"/>
        <v>0</v>
      </c>
      <c r="I24" s="513">
        <f t="shared" si="5"/>
        <v>0</v>
      </c>
      <c r="J24" s="512"/>
      <c r="K24" s="512"/>
      <c r="L24" s="511"/>
      <c r="M24" s="514">
        <f t="shared" si="6"/>
        <v>0</v>
      </c>
      <c r="N24" s="511"/>
      <c r="O24" s="511"/>
      <c r="P24" s="511"/>
      <c r="Q24" s="511"/>
      <c r="R24" s="514"/>
      <c r="S24" s="462">
        <f t="shared" si="7"/>
        <v>0</v>
      </c>
      <c r="T24" s="471" t="e">
        <f t="shared" si="2"/>
        <v>#DIV/0!</v>
      </c>
      <c r="U24" s="472"/>
    </row>
    <row r="25" spans="1:21" s="385" customFormat="1" ht="30.75" customHeight="1">
      <c r="A25" s="442" t="s">
        <v>85</v>
      </c>
      <c r="B25" s="443" t="s">
        <v>454</v>
      </c>
      <c r="C25" s="462">
        <f t="shared" si="3"/>
        <v>735565</v>
      </c>
      <c r="D25" s="511">
        <v>735365</v>
      </c>
      <c r="E25" s="512">
        <v>200</v>
      </c>
      <c r="F25" s="512"/>
      <c r="G25" s="512"/>
      <c r="H25" s="513">
        <f t="shared" si="4"/>
        <v>735565</v>
      </c>
      <c r="I25" s="513">
        <f t="shared" si="5"/>
        <v>44292</v>
      </c>
      <c r="J25" s="511">
        <v>200</v>
      </c>
      <c r="K25" s="511">
        <v>0</v>
      </c>
      <c r="L25" s="511"/>
      <c r="M25" s="514">
        <f t="shared" si="6"/>
        <v>1</v>
      </c>
      <c r="N25" s="511">
        <v>44091</v>
      </c>
      <c r="O25" s="511"/>
      <c r="P25" s="511"/>
      <c r="Q25" s="511"/>
      <c r="R25" s="514">
        <v>691273</v>
      </c>
      <c r="S25" s="462">
        <f t="shared" si="7"/>
        <v>735365</v>
      </c>
      <c r="T25" s="471">
        <f t="shared" si="2"/>
        <v>0.004515488124266233</v>
      </c>
      <c r="U25" s="472"/>
    </row>
    <row r="26" spans="1:21" s="385" customFormat="1" ht="30.75" customHeight="1">
      <c r="A26" s="442" t="s">
        <v>86</v>
      </c>
      <c r="B26" s="443" t="s">
        <v>455</v>
      </c>
      <c r="C26" s="462">
        <f t="shared" si="3"/>
        <v>1340261</v>
      </c>
      <c r="D26" s="511">
        <v>1339661</v>
      </c>
      <c r="E26" s="512">
        <f>600</f>
        <v>600</v>
      </c>
      <c r="F26" s="512"/>
      <c r="G26" s="512"/>
      <c r="H26" s="513">
        <f t="shared" si="4"/>
        <v>1340261</v>
      </c>
      <c r="I26" s="513">
        <f t="shared" si="5"/>
        <v>1033773</v>
      </c>
      <c r="J26" s="512">
        <v>400</v>
      </c>
      <c r="K26" s="512">
        <v>0</v>
      </c>
      <c r="L26" s="511"/>
      <c r="M26" s="514">
        <f t="shared" si="6"/>
        <v>953631</v>
      </c>
      <c r="N26" s="512">
        <v>0</v>
      </c>
      <c r="O26" s="512">
        <v>0</v>
      </c>
      <c r="P26" s="512">
        <v>0</v>
      </c>
      <c r="Q26" s="512">
        <v>79742</v>
      </c>
      <c r="R26" s="515">
        <v>306488</v>
      </c>
      <c r="S26" s="462">
        <f t="shared" si="7"/>
        <v>1339861</v>
      </c>
      <c r="T26" s="471">
        <f t="shared" si="2"/>
        <v>0.0003869321408084754</v>
      </c>
      <c r="U26" s="472"/>
    </row>
    <row r="27" spans="1:21" s="385" customFormat="1" ht="30.75" customHeight="1">
      <c r="A27" s="442" t="s">
        <v>87</v>
      </c>
      <c r="B27" s="443" t="s">
        <v>456</v>
      </c>
      <c r="C27" s="462">
        <f t="shared" si="3"/>
        <v>32422</v>
      </c>
      <c r="D27" s="511">
        <v>30000</v>
      </c>
      <c r="E27" s="512">
        <v>2422</v>
      </c>
      <c r="F27" s="512">
        <v>0</v>
      </c>
      <c r="G27" s="512"/>
      <c r="H27" s="513">
        <f t="shared" si="4"/>
        <v>32422</v>
      </c>
      <c r="I27" s="513">
        <f t="shared" si="5"/>
        <v>32422</v>
      </c>
      <c r="J27" s="512">
        <v>200</v>
      </c>
      <c r="K27" s="512">
        <v>0</v>
      </c>
      <c r="L27" s="511"/>
      <c r="M27" s="514">
        <f t="shared" si="6"/>
        <v>32222</v>
      </c>
      <c r="N27" s="512">
        <v>0</v>
      </c>
      <c r="O27" s="512">
        <v>0</v>
      </c>
      <c r="P27" s="512">
        <v>0</v>
      </c>
      <c r="Q27" s="512">
        <v>0</v>
      </c>
      <c r="R27" s="515"/>
      <c r="S27" s="462">
        <f t="shared" si="7"/>
        <v>32222</v>
      </c>
      <c r="T27" s="471">
        <f t="shared" si="2"/>
        <v>0.006168650916044661</v>
      </c>
      <c r="U27" s="472"/>
    </row>
    <row r="28" spans="1:21" s="385" customFormat="1" ht="30.75" customHeight="1">
      <c r="A28" s="428" t="s">
        <v>1</v>
      </c>
      <c r="B28" s="429" t="s">
        <v>17</v>
      </c>
      <c r="C28" s="461">
        <f t="shared" si="3"/>
        <v>1539197022</v>
      </c>
      <c r="D28" s="517">
        <f aca="true" t="shared" si="8" ref="D28:S28">D29+D39+D50+D53+D58+D66+D72+D76+D83+D87+D91+D95</f>
        <v>1454163398</v>
      </c>
      <c r="E28" s="517">
        <f t="shared" si="8"/>
        <v>85033624</v>
      </c>
      <c r="F28" s="517">
        <f t="shared" si="8"/>
        <v>1163643</v>
      </c>
      <c r="G28" s="517">
        <f t="shared" si="8"/>
        <v>0</v>
      </c>
      <c r="H28" s="517">
        <f t="shared" si="8"/>
        <v>1538033379</v>
      </c>
      <c r="I28" s="517">
        <f t="shared" si="8"/>
        <v>734676336</v>
      </c>
      <c r="J28" s="517">
        <f t="shared" si="8"/>
        <v>12887498</v>
      </c>
      <c r="K28" s="517">
        <f t="shared" si="8"/>
        <v>12955465</v>
      </c>
      <c r="L28" s="517">
        <f t="shared" si="8"/>
        <v>29777</v>
      </c>
      <c r="M28" s="517">
        <f t="shared" si="8"/>
        <v>667546222</v>
      </c>
      <c r="N28" s="517">
        <f t="shared" si="8"/>
        <v>32878528</v>
      </c>
      <c r="O28" s="517">
        <f t="shared" si="8"/>
        <v>2863643</v>
      </c>
      <c r="P28" s="517">
        <f t="shared" si="8"/>
        <v>1999001</v>
      </c>
      <c r="Q28" s="517">
        <f t="shared" si="8"/>
        <v>3516202</v>
      </c>
      <c r="R28" s="517">
        <f t="shared" si="8"/>
        <v>803357043</v>
      </c>
      <c r="S28" s="461">
        <f t="shared" si="8"/>
        <v>1512160639</v>
      </c>
      <c r="T28" s="471">
        <f t="shared" si="2"/>
        <v>0.03521651471839431</v>
      </c>
      <c r="U28" s="472"/>
    </row>
    <row r="29" spans="1:21" s="385" customFormat="1" ht="30.75" customHeight="1">
      <c r="A29" s="442" t="s">
        <v>43</v>
      </c>
      <c r="B29" s="444" t="s">
        <v>561</v>
      </c>
      <c r="C29" s="462">
        <f t="shared" si="3"/>
        <v>538168443</v>
      </c>
      <c r="D29" s="513">
        <f>D30+D31+D32+D33+D34+D35+D36+D37+D38</f>
        <v>529111745</v>
      </c>
      <c r="E29" s="513">
        <f aca="true" t="shared" si="9" ref="E29:S29">E30+E31+E32+E33+E34+E35+E36+E37+E38</f>
        <v>9056698</v>
      </c>
      <c r="F29" s="513">
        <f t="shared" si="9"/>
        <v>22753</v>
      </c>
      <c r="G29" s="513">
        <f t="shared" si="9"/>
        <v>0</v>
      </c>
      <c r="H29" s="513">
        <f t="shared" si="9"/>
        <v>538145690</v>
      </c>
      <c r="I29" s="513">
        <f t="shared" si="9"/>
        <v>231313397</v>
      </c>
      <c r="J29" s="513">
        <f t="shared" si="9"/>
        <v>2191736</v>
      </c>
      <c r="K29" s="513">
        <f t="shared" si="9"/>
        <v>1733587</v>
      </c>
      <c r="L29" s="513">
        <f t="shared" si="9"/>
        <v>0</v>
      </c>
      <c r="M29" s="513">
        <f t="shared" si="9"/>
        <v>215000004</v>
      </c>
      <c r="N29" s="513">
        <f t="shared" si="9"/>
        <v>8419238</v>
      </c>
      <c r="O29" s="513">
        <f t="shared" si="9"/>
        <v>604499</v>
      </c>
      <c r="P29" s="513">
        <f t="shared" si="9"/>
        <v>0</v>
      </c>
      <c r="Q29" s="513">
        <f t="shared" si="9"/>
        <v>3364333</v>
      </c>
      <c r="R29" s="513">
        <f t="shared" si="9"/>
        <v>306832293</v>
      </c>
      <c r="S29" s="462">
        <f t="shared" si="9"/>
        <v>534220367</v>
      </c>
      <c r="T29" s="471">
        <f t="shared" si="2"/>
        <v>0.016969717495437586</v>
      </c>
      <c r="U29" s="476" t="s">
        <v>579</v>
      </c>
    </row>
    <row r="30" spans="1:21" s="385" customFormat="1" ht="30.75" customHeight="1">
      <c r="A30" s="430" t="s">
        <v>45</v>
      </c>
      <c r="B30" s="434" t="s">
        <v>572</v>
      </c>
      <c r="C30" s="462">
        <f t="shared" si="3"/>
        <v>1871124</v>
      </c>
      <c r="D30" s="518">
        <v>1871124</v>
      </c>
      <c r="E30" s="519">
        <v>0</v>
      </c>
      <c r="F30" s="519">
        <v>0</v>
      </c>
      <c r="G30" s="520"/>
      <c r="H30" s="513">
        <f t="shared" si="4"/>
        <v>1871124</v>
      </c>
      <c r="I30" s="513">
        <f t="shared" si="5"/>
        <v>85881</v>
      </c>
      <c r="J30" s="519">
        <v>0</v>
      </c>
      <c r="K30" s="519"/>
      <c r="L30" s="520"/>
      <c r="M30" s="514">
        <f t="shared" si="6"/>
        <v>85881</v>
      </c>
      <c r="N30" s="519">
        <v>0</v>
      </c>
      <c r="O30" s="519"/>
      <c r="P30" s="519"/>
      <c r="Q30" s="519"/>
      <c r="R30" s="521">
        <v>1785243</v>
      </c>
      <c r="S30" s="462">
        <f t="shared" si="7"/>
        <v>1871124</v>
      </c>
      <c r="T30" s="471">
        <f t="shared" si="2"/>
        <v>0</v>
      </c>
      <c r="U30" s="472"/>
    </row>
    <row r="31" spans="1:21" s="385" customFormat="1" ht="30.75" customHeight="1">
      <c r="A31" s="430" t="s">
        <v>46</v>
      </c>
      <c r="B31" s="434" t="s">
        <v>459</v>
      </c>
      <c r="C31" s="462">
        <f t="shared" si="3"/>
        <v>186871033</v>
      </c>
      <c r="D31" s="518">
        <v>186865309</v>
      </c>
      <c r="E31" s="519">
        <v>5724</v>
      </c>
      <c r="F31" s="519">
        <v>0</v>
      </c>
      <c r="G31" s="520"/>
      <c r="H31" s="513">
        <f t="shared" si="4"/>
        <v>186871033</v>
      </c>
      <c r="I31" s="513">
        <f t="shared" si="5"/>
        <v>48177493</v>
      </c>
      <c r="J31" s="519">
        <v>59745</v>
      </c>
      <c r="K31" s="519">
        <v>0</v>
      </c>
      <c r="L31" s="520"/>
      <c r="M31" s="514">
        <f t="shared" si="6"/>
        <v>47855875</v>
      </c>
      <c r="N31" s="519">
        <v>229833</v>
      </c>
      <c r="O31" s="519">
        <v>0</v>
      </c>
      <c r="P31" s="519"/>
      <c r="Q31" s="519">
        <v>32040</v>
      </c>
      <c r="R31" s="521">
        <v>138693540</v>
      </c>
      <c r="S31" s="462">
        <f t="shared" si="7"/>
        <v>186811288</v>
      </c>
      <c r="T31" s="471">
        <f t="shared" si="2"/>
        <v>0.0012401018874103724</v>
      </c>
      <c r="U31" s="472"/>
    </row>
    <row r="32" spans="1:21" s="385" customFormat="1" ht="30.75" customHeight="1">
      <c r="A32" s="430" t="s">
        <v>104</v>
      </c>
      <c r="B32" s="434" t="s">
        <v>460</v>
      </c>
      <c r="C32" s="462">
        <f t="shared" si="3"/>
        <v>19745250</v>
      </c>
      <c r="D32" s="518">
        <v>19707800</v>
      </c>
      <c r="E32" s="519">
        <v>37450</v>
      </c>
      <c r="F32" s="519">
        <v>0</v>
      </c>
      <c r="G32" s="520"/>
      <c r="H32" s="513">
        <f t="shared" si="4"/>
        <v>19745250</v>
      </c>
      <c r="I32" s="513">
        <f t="shared" si="5"/>
        <v>13946197</v>
      </c>
      <c r="J32" s="519">
        <v>72071</v>
      </c>
      <c r="K32" s="519">
        <v>500000</v>
      </c>
      <c r="L32" s="520"/>
      <c r="M32" s="514">
        <f t="shared" si="6"/>
        <v>10898294</v>
      </c>
      <c r="N32" s="519">
        <v>10635</v>
      </c>
      <c r="O32" s="519"/>
      <c r="P32" s="519"/>
      <c r="Q32" s="519">
        <v>2465197</v>
      </c>
      <c r="R32" s="521">
        <v>5799053</v>
      </c>
      <c r="S32" s="462">
        <f t="shared" si="7"/>
        <v>19173179</v>
      </c>
      <c r="T32" s="471">
        <f t="shared" si="2"/>
        <v>0.04101985652432703</v>
      </c>
      <c r="U32" s="472"/>
    </row>
    <row r="33" spans="1:21" s="385" customFormat="1" ht="30.75" customHeight="1">
      <c r="A33" s="430" t="s">
        <v>106</v>
      </c>
      <c r="B33" s="434" t="s">
        <v>462</v>
      </c>
      <c r="C33" s="462">
        <f t="shared" si="3"/>
        <v>22504826</v>
      </c>
      <c r="D33" s="518">
        <v>22381178</v>
      </c>
      <c r="E33" s="519">
        <v>123648</v>
      </c>
      <c r="F33" s="519">
        <v>0</v>
      </c>
      <c r="G33" s="520"/>
      <c r="H33" s="513">
        <f t="shared" si="4"/>
        <v>22504826</v>
      </c>
      <c r="I33" s="513">
        <f t="shared" si="5"/>
        <v>16936744</v>
      </c>
      <c r="J33" s="519">
        <v>0</v>
      </c>
      <c r="K33" s="519">
        <v>0</v>
      </c>
      <c r="L33" s="520"/>
      <c r="M33" s="514">
        <f t="shared" si="6"/>
        <v>16935788</v>
      </c>
      <c r="N33" s="519">
        <v>0</v>
      </c>
      <c r="O33" s="519"/>
      <c r="P33" s="519"/>
      <c r="Q33" s="519">
        <v>956</v>
      </c>
      <c r="R33" s="521">
        <v>5568082</v>
      </c>
      <c r="S33" s="462">
        <f t="shared" si="7"/>
        <v>22504826</v>
      </c>
      <c r="T33" s="471">
        <f t="shared" si="2"/>
        <v>0</v>
      </c>
      <c r="U33" s="472"/>
    </row>
    <row r="34" spans="1:21" s="385" customFormat="1" ht="30.75" customHeight="1">
      <c r="A34" s="430" t="s">
        <v>107</v>
      </c>
      <c r="B34" s="434" t="s">
        <v>463</v>
      </c>
      <c r="C34" s="462">
        <f t="shared" si="3"/>
        <v>35362938</v>
      </c>
      <c r="D34" s="518">
        <v>33580178</v>
      </c>
      <c r="E34" s="519">
        <v>1782760</v>
      </c>
      <c r="F34" s="519">
        <v>0</v>
      </c>
      <c r="G34" s="520"/>
      <c r="H34" s="513">
        <f t="shared" si="4"/>
        <v>35362938</v>
      </c>
      <c r="I34" s="513">
        <f t="shared" si="5"/>
        <v>15945917</v>
      </c>
      <c r="J34" s="519">
        <v>0</v>
      </c>
      <c r="K34" s="519">
        <v>0</v>
      </c>
      <c r="L34" s="520">
        <v>0</v>
      </c>
      <c r="M34" s="514">
        <f t="shared" si="6"/>
        <v>9974036</v>
      </c>
      <c r="N34" s="519">
        <v>5820145</v>
      </c>
      <c r="O34" s="519"/>
      <c r="P34" s="519"/>
      <c r="Q34" s="519">
        <v>151736</v>
      </c>
      <c r="R34" s="521">
        <v>19417021</v>
      </c>
      <c r="S34" s="462">
        <f t="shared" si="7"/>
        <v>35362938</v>
      </c>
      <c r="T34" s="471">
        <f t="shared" si="2"/>
        <v>0</v>
      </c>
      <c r="U34" s="472"/>
    </row>
    <row r="35" spans="1:21" s="385" customFormat="1" ht="30.75" customHeight="1">
      <c r="A35" s="430" t="s">
        <v>109</v>
      </c>
      <c r="B35" s="434" t="s">
        <v>464</v>
      </c>
      <c r="C35" s="462">
        <f t="shared" si="3"/>
        <v>21049414</v>
      </c>
      <c r="D35" s="518">
        <v>19757376</v>
      </c>
      <c r="E35" s="519">
        <v>1292038</v>
      </c>
      <c r="F35" s="519">
        <v>0</v>
      </c>
      <c r="G35" s="520"/>
      <c r="H35" s="513">
        <f t="shared" si="4"/>
        <v>21049414</v>
      </c>
      <c r="I35" s="513">
        <f t="shared" si="5"/>
        <v>12541981</v>
      </c>
      <c r="J35" s="519">
        <v>2034650</v>
      </c>
      <c r="K35" s="519">
        <v>1233587</v>
      </c>
      <c r="L35" s="520">
        <v>0</v>
      </c>
      <c r="M35" s="514">
        <f t="shared" si="6"/>
        <v>6827766</v>
      </c>
      <c r="N35" s="519">
        <v>2358625</v>
      </c>
      <c r="O35" s="519">
        <v>0</v>
      </c>
      <c r="P35" s="519">
        <v>0</v>
      </c>
      <c r="Q35" s="519">
        <v>87353</v>
      </c>
      <c r="R35" s="521">
        <v>8507433</v>
      </c>
      <c r="S35" s="462">
        <f t="shared" si="7"/>
        <v>17781177</v>
      </c>
      <c r="T35" s="471">
        <f t="shared" si="2"/>
        <v>0.26058379453772096</v>
      </c>
      <c r="U35" s="472"/>
    </row>
    <row r="36" spans="1:21" s="385" customFormat="1" ht="30.75" customHeight="1">
      <c r="A36" s="430" t="s">
        <v>110</v>
      </c>
      <c r="B36" s="434" t="s">
        <v>465</v>
      </c>
      <c r="C36" s="462">
        <f t="shared" si="3"/>
        <v>136686785</v>
      </c>
      <c r="D36" s="518">
        <v>135965778</v>
      </c>
      <c r="E36" s="519">
        <v>721007</v>
      </c>
      <c r="F36" s="519">
        <v>0</v>
      </c>
      <c r="G36" s="520">
        <v>0</v>
      </c>
      <c r="H36" s="513">
        <f t="shared" si="4"/>
        <v>136686785</v>
      </c>
      <c r="I36" s="513">
        <f t="shared" si="5"/>
        <v>82027567</v>
      </c>
      <c r="J36" s="519">
        <v>25270</v>
      </c>
      <c r="K36" s="519">
        <v>0</v>
      </c>
      <c r="L36" s="520"/>
      <c r="M36" s="514">
        <f t="shared" si="6"/>
        <v>80770747</v>
      </c>
      <c r="N36" s="519">
        <v>0</v>
      </c>
      <c r="O36" s="519">
        <v>604499</v>
      </c>
      <c r="P36" s="519"/>
      <c r="Q36" s="519">
        <v>627051</v>
      </c>
      <c r="R36" s="521">
        <v>54659218</v>
      </c>
      <c r="S36" s="462">
        <f t="shared" si="7"/>
        <v>136661515</v>
      </c>
      <c r="T36" s="471">
        <f t="shared" si="2"/>
        <v>0.00030806716478619926</v>
      </c>
      <c r="U36" s="472"/>
    </row>
    <row r="37" spans="1:21" s="385" customFormat="1" ht="30.75" customHeight="1">
      <c r="A37" s="430" t="s">
        <v>122</v>
      </c>
      <c r="B37" s="434" t="s">
        <v>466</v>
      </c>
      <c r="C37" s="462">
        <f t="shared" si="3"/>
        <v>114077073</v>
      </c>
      <c r="D37" s="518">
        <v>108983002</v>
      </c>
      <c r="E37" s="519">
        <v>5094071</v>
      </c>
      <c r="F37" s="519">
        <v>22753</v>
      </c>
      <c r="G37" s="520"/>
      <c r="H37" s="513">
        <f t="shared" si="4"/>
        <v>114054320</v>
      </c>
      <c r="I37" s="513">
        <f t="shared" si="5"/>
        <v>41651617</v>
      </c>
      <c r="J37" s="519">
        <v>0</v>
      </c>
      <c r="K37" s="519">
        <v>0</v>
      </c>
      <c r="L37" s="520"/>
      <c r="M37" s="514">
        <f t="shared" si="6"/>
        <v>41651617</v>
      </c>
      <c r="N37" s="519"/>
      <c r="O37" s="519"/>
      <c r="P37" s="519">
        <v>0</v>
      </c>
      <c r="Q37" s="519">
        <v>0</v>
      </c>
      <c r="R37" s="521">
        <v>72402703</v>
      </c>
      <c r="S37" s="462">
        <f t="shared" si="7"/>
        <v>114054320</v>
      </c>
      <c r="T37" s="471">
        <f t="shared" si="2"/>
        <v>0</v>
      </c>
      <c r="U37" s="472"/>
    </row>
    <row r="38" spans="1:21" s="385" customFormat="1" ht="30.75" customHeight="1">
      <c r="A38" s="430"/>
      <c r="B38" s="434"/>
      <c r="C38" s="462">
        <f t="shared" si="3"/>
        <v>0</v>
      </c>
      <c r="D38" s="520"/>
      <c r="E38" s="522"/>
      <c r="F38" s="520"/>
      <c r="G38" s="520"/>
      <c r="H38" s="513">
        <f t="shared" si="4"/>
        <v>0</v>
      </c>
      <c r="I38" s="513">
        <f t="shared" si="5"/>
        <v>0</v>
      </c>
      <c r="J38" s="520"/>
      <c r="K38" s="520"/>
      <c r="L38" s="520"/>
      <c r="M38" s="514">
        <f t="shared" si="6"/>
        <v>0</v>
      </c>
      <c r="N38" s="522"/>
      <c r="O38" s="522"/>
      <c r="P38" s="522"/>
      <c r="Q38" s="522"/>
      <c r="R38" s="523"/>
      <c r="S38" s="462">
        <f t="shared" si="7"/>
        <v>0</v>
      </c>
      <c r="T38" s="471"/>
      <c r="U38" s="472"/>
    </row>
    <row r="39" spans="1:21" s="385" customFormat="1" ht="30.75" customHeight="1">
      <c r="A39" s="432" t="s">
        <v>44</v>
      </c>
      <c r="B39" s="433" t="s">
        <v>560</v>
      </c>
      <c r="C39" s="462">
        <f t="shared" si="3"/>
        <v>281754399</v>
      </c>
      <c r="D39" s="513">
        <f>D40+D41+D42+D43+D44+D45+D46+D47+D48+D49</f>
        <v>266409930</v>
      </c>
      <c r="E39" s="513">
        <f aca="true" t="shared" si="10" ref="E39:R39">E40+E41+E42+E43+E44+E45+E46+E47+E48+E49</f>
        <v>15344469</v>
      </c>
      <c r="F39" s="513">
        <f t="shared" si="10"/>
        <v>0</v>
      </c>
      <c r="G39" s="513">
        <f t="shared" si="10"/>
        <v>0</v>
      </c>
      <c r="H39" s="513">
        <f t="shared" si="4"/>
        <v>281754399</v>
      </c>
      <c r="I39" s="513">
        <f t="shared" si="5"/>
        <v>118459899</v>
      </c>
      <c r="J39" s="513">
        <f t="shared" si="10"/>
        <v>50474</v>
      </c>
      <c r="K39" s="513">
        <f t="shared" si="10"/>
        <v>8000000</v>
      </c>
      <c r="L39" s="513">
        <f t="shared" si="10"/>
        <v>0</v>
      </c>
      <c r="M39" s="524">
        <f t="shared" si="6"/>
        <v>110409425</v>
      </c>
      <c r="N39" s="513">
        <f t="shared" si="10"/>
        <v>0</v>
      </c>
      <c r="O39" s="513">
        <f t="shared" si="10"/>
        <v>0</v>
      </c>
      <c r="P39" s="513">
        <f t="shared" si="10"/>
        <v>0</v>
      </c>
      <c r="Q39" s="513">
        <f t="shared" si="10"/>
        <v>0</v>
      </c>
      <c r="R39" s="513">
        <f t="shared" si="10"/>
        <v>163294500</v>
      </c>
      <c r="S39" s="462">
        <f t="shared" si="7"/>
        <v>273703925</v>
      </c>
      <c r="T39" s="471">
        <f t="shared" si="2"/>
        <v>0.06795948728607307</v>
      </c>
      <c r="U39" s="472"/>
    </row>
    <row r="40" spans="1:21" s="385" customFormat="1" ht="30.75" customHeight="1">
      <c r="A40" s="430" t="s">
        <v>47</v>
      </c>
      <c r="B40" s="434" t="s">
        <v>468</v>
      </c>
      <c r="C40" s="477">
        <v>90770236</v>
      </c>
      <c r="D40" s="525">
        <v>84322822</v>
      </c>
      <c r="E40" s="525">
        <v>55628</v>
      </c>
      <c r="F40" s="525"/>
      <c r="G40" s="525"/>
      <c r="H40" s="513">
        <f t="shared" si="4"/>
        <v>90770236</v>
      </c>
      <c r="I40" s="513">
        <f t="shared" si="5"/>
        <v>18791120</v>
      </c>
      <c r="J40" s="526">
        <v>2500</v>
      </c>
      <c r="K40" s="527"/>
      <c r="L40" s="528"/>
      <c r="M40" s="514">
        <f t="shared" si="6"/>
        <v>18788620</v>
      </c>
      <c r="N40" s="529"/>
      <c r="O40" s="530"/>
      <c r="P40" s="526"/>
      <c r="Q40" s="526"/>
      <c r="R40" s="526">
        <v>71979116</v>
      </c>
      <c r="S40" s="462">
        <f t="shared" si="7"/>
        <v>90767736</v>
      </c>
      <c r="T40" s="471">
        <f t="shared" si="2"/>
        <v>0.00013304156431335652</v>
      </c>
      <c r="U40" s="472"/>
    </row>
    <row r="41" spans="1:21" s="385" customFormat="1" ht="30.75" customHeight="1">
      <c r="A41" s="430" t="s">
        <v>48</v>
      </c>
      <c r="B41" s="434" t="s">
        <v>469</v>
      </c>
      <c r="C41" s="477">
        <v>20174336</v>
      </c>
      <c r="D41" s="525">
        <v>18717859</v>
      </c>
      <c r="E41" s="525">
        <v>156214</v>
      </c>
      <c r="F41" s="525"/>
      <c r="G41" s="525"/>
      <c r="H41" s="513">
        <f t="shared" si="4"/>
        <v>20174336</v>
      </c>
      <c r="I41" s="513">
        <f t="shared" si="5"/>
        <v>17475237</v>
      </c>
      <c r="J41" s="526">
        <v>3520</v>
      </c>
      <c r="K41" s="527">
        <v>8000000</v>
      </c>
      <c r="L41" s="528"/>
      <c r="M41" s="514">
        <f t="shared" si="6"/>
        <v>9471717</v>
      </c>
      <c r="N41" s="529"/>
      <c r="O41" s="530"/>
      <c r="P41" s="526"/>
      <c r="Q41" s="526"/>
      <c r="R41" s="526">
        <v>2699099</v>
      </c>
      <c r="S41" s="462">
        <f t="shared" si="7"/>
        <v>12170816</v>
      </c>
      <c r="T41" s="471">
        <f t="shared" si="2"/>
        <v>0.45799207186717983</v>
      </c>
      <c r="U41" s="472"/>
    </row>
    <row r="42" spans="1:21" s="385" customFormat="1" ht="30.75" customHeight="1">
      <c r="A42" s="430" t="s">
        <v>470</v>
      </c>
      <c r="B42" s="434" t="s">
        <v>471</v>
      </c>
      <c r="C42" s="477">
        <v>96630266</v>
      </c>
      <c r="D42" s="525">
        <v>69476036</v>
      </c>
      <c r="E42" s="525">
        <v>928905</v>
      </c>
      <c r="F42" s="525"/>
      <c r="G42" s="525"/>
      <c r="H42" s="513">
        <f t="shared" si="4"/>
        <v>96630266</v>
      </c>
      <c r="I42" s="513">
        <f t="shared" si="5"/>
        <v>50210586</v>
      </c>
      <c r="J42" s="526">
        <v>3406</v>
      </c>
      <c r="K42" s="527"/>
      <c r="L42" s="528"/>
      <c r="M42" s="514">
        <f t="shared" si="6"/>
        <v>50207180</v>
      </c>
      <c r="N42" s="529"/>
      <c r="O42" s="530"/>
      <c r="P42" s="526"/>
      <c r="Q42" s="526"/>
      <c r="R42" s="526">
        <v>46419680</v>
      </c>
      <c r="S42" s="462">
        <f t="shared" si="7"/>
        <v>96626860</v>
      </c>
      <c r="T42" s="471">
        <f t="shared" si="2"/>
        <v>6.783430091813706E-05</v>
      </c>
      <c r="U42" s="472"/>
    </row>
    <row r="43" spans="1:21" s="385" customFormat="1" ht="30.75" customHeight="1">
      <c r="A43" s="430" t="s">
        <v>472</v>
      </c>
      <c r="B43" s="434" t="s">
        <v>473</v>
      </c>
      <c r="C43" s="477">
        <v>25182776</v>
      </c>
      <c r="D43" s="525">
        <v>20682440</v>
      </c>
      <c r="E43" s="525">
        <v>752668</v>
      </c>
      <c r="F43" s="525"/>
      <c r="G43" s="525"/>
      <c r="H43" s="513">
        <f t="shared" si="4"/>
        <v>25182776</v>
      </c>
      <c r="I43" s="513">
        <f t="shared" si="5"/>
        <v>12074846</v>
      </c>
      <c r="J43" s="526">
        <v>6234</v>
      </c>
      <c r="K43" s="527"/>
      <c r="L43" s="531"/>
      <c r="M43" s="514">
        <f t="shared" si="6"/>
        <v>12068612</v>
      </c>
      <c r="N43" s="529"/>
      <c r="O43" s="530"/>
      <c r="P43" s="526"/>
      <c r="Q43" s="526"/>
      <c r="R43" s="526">
        <v>13107930</v>
      </c>
      <c r="S43" s="462">
        <f t="shared" si="7"/>
        <v>25176542</v>
      </c>
      <c r="T43" s="471">
        <f t="shared" si="2"/>
        <v>0.0005162798763644688</v>
      </c>
      <c r="U43" s="472"/>
    </row>
    <row r="44" spans="1:21" s="385" customFormat="1" ht="30.75" customHeight="1">
      <c r="A44" s="430" t="s">
        <v>474</v>
      </c>
      <c r="B44" s="434" t="s">
        <v>475</v>
      </c>
      <c r="C44" s="477">
        <v>8756466</v>
      </c>
      <c r="D44" s="525">
        <v>5534169</v>
      </c>
      <c r="E44" s="525">
        <v>4746420</v>
      </c>
      <c r="F44" s="525"/>
      <c r="G44" s="525"/>
      <c r="H44" s="513">
        <f t="shared" si="4"/>
        <v>8756466</v>
      </c>
      <c r="I44" s="513">
        <f t="shared" si="5"/>
        <v>6681433</v>
      </c>
      <c r="J44" s="526">
        <v>6892</v>
      </c>
      <c r="K44" s="527"/>
      <c r="L44" s="531"/>
      <c r="M44" s="514">
        <f t="shared" si="6"/>
        <v>6674541</v>
      </c>
      <c r="N44" s="529"/>
      <c r="O44" s="530"/>
      <c r="P44" s="526"/>
      <c r="Q44" s="526">
        <v>0</v>
      </c>
      <c r="R44" s="526">
        <v>2075033</v>
      </c>
      <c r="S44" s="462">
        <f t="shared" si="7"/>
        <v>8749574</v>
      </c>
      <c r="T44" s="471">
        <f t="shared" si="2"/>
        <v>0.0010315152453074063</v>
      </c>
      <c r="U44" s="472"/>
    </row>
    <row r="45" spans="1:21" s="385" customFormat="1" ht="30.75" customHeight="1">
      <c r="A45" s="430" t="s">
        <v>476</v>
      </c>
      <c r="B45" s="434" t="s">
        <v>477</v>
      </c>
      <c r="C45" s="477">
        <v>37261338</v>
      </c>
      <c r="D45" s="525">
        <v>23999906</v>
      </c>
      <c r="E45" s="525">
        <v>6532000</v>
      </c>
      <c r="F45" s="525"/>
      <c r="G45" s="525"/>
      <c r="H45" s="513">
        <f t="shared" si="4"/>
        <v>37261338</v>
      </c>
      <c r="I45" s="513">
        <f t="shared" si="5"/>
        <v>36395931</v>
      </c>
      <c r="J45" s="526">
        <v>7356</v>
      </c>
      <c r="K45" s="527"/>
      <c r="L45" s="531"/>
      <c r="M45" s="514">
        <f t="shared" si="6"/>
        <v>36388575</v>
      </c>
      <c r="N45" s="529"/>
      <c r="O45" s="530"/>
      <c r="P45" s="526"/>
      <c r="Q45" s="526"/>
      <c r="R45" s="526">
        <v>865407</v>
      </c>
      <c r="S45" s="462">
        <f t="shared" si="7"/>
        <v>37253982</v>
      </c>
      <c r="T45" s="471">
        <f t="shared" si="2"/>
        <v>0.0002021105051550955</v>
      </c>
      <c r="U45" s="472"/>
    </row>
    <row r="46" spans="1:21" s="385" customFormat="1" ht="30.75" customHeight="1">
      <c r="A46" s="430" t="s">
        <v>478</v>
      </c>
      <c r="B46" s="434" t="s">
        <v>479</v>
      </c>
      <c r="C46" s="477">
        <v>24054918</v>
      </c>
      <c r="D46" s="525">
        <v>15742867</v>
      </c>
      <c r="E46" s="525">
        <v>1056210</v>
      </c>
      <c r="F46" s="525"/>
      <c r="G46" s="525"/>
      <c r="H46" s="513">
        <f t="shared" si="4"/>
        <v>24054918</v>
      </c>
      <c r="I46" s="513">
        <f t="shared" si="5"/>
        <v>17875273</v>
      </c>
      <c r="J46" s="526">
        <v>6325</v>
      </c>
      <c r="K46" s="527"/>
      <c r="L46" s="532"/>
      <c r="M46" s="514">
        <f t="shared" si="6"/>
        <v>17868948</v>
      </c>
      <c r="N46" s="529"/>
      <c r="O46" s="530"/>
      <c r="P46" s="526"/>
      <c r="Q46" s="526"/>
      <c r="R46" s="526">
        <v>6179645</v>
      </c>
      <c r="S46" s="462">
        <f t="shared" si="7"/>
        <v>24048593</v>
      </c>
      <c r="T46" s="471">
        <f t="shared" si="2"/>
        <v>0.0003538407497328852</v>
      </c>
      <c r="U46" s="472"/>
    </row>
    <row r="47" spans="1:21" s="385" customFormat="1" ht="30.75" customHeight="1">
      <c r="A47" s="430" t="s">
        <v>480</v>
      </c>
      <c r="B47" s="434" t="s">
        <v>481</v>
      </c>
      <c r="C47" s="477">
        <v>9738026</v>
      </c>
      <c r="D47" s="525">
        <v>7228406</v>
      </c>
      <c r="E47" s="525">
        <v>195365</v>
      </c>
      <c r="F47" s="525"/>
      <c r="G47" s="525"/>
      <c r="H47" s="513">
        <f t="shared" si="4"/>
        <v>9738026</v>
      </c>
      <c r="I47" s="513">
        <f t="shared" si="5"/>
        <v>7065087</v>
      </c>
      <c r="J47" s="526">
        <v>3562</v>
      </c>
      <c r="K47" s="527"/>
      <c r="L47" s="532"/>
      <c r="M47" s="514">
        <f t="shared" si="6"/>
        <v>7061525</v>
      </c>
      <c r="N47" s="529"/>
      <c r="O47" s="530"/>
      <c r="P47" s="526"/>
      <c r="Q47" s="526"/>
      <c r="R47" s="526">
        <v>2672939</v>
      </c>
      <c r="S47" s="462">
        <f t="shared" si="7"/>
        <v>9734464</v>
      </c>
      <c r="T47" s="471">
        <f t="shared" si="2"/>
        <v>0.0005041693046384284</v>
      </c>
      <c r="U47" s="472"/>
    </row>
    <row r="48" spans="1:21" s="385" customFormat="1" ht="30.75" customHeight="1">
      <c r="A48" s="430" t="s">
        <v>482</v>
      </c>
      <c r="B48" s="434" t="s">
        <v>483</v>
      </c>
      <c r="C48" s="478">
        <v>18182057</v>
      </c>
      <c r="D48" s="533">
        <v>16740999</v>
      </c>
      <c r="E48" s="525">
        <v>55819</v>
      </c>
      <c r="F48" s="533"/>
      <c r="G48" s="533"/>
      <c r="H48" s="513">
        <f t="shared" si="4"/>
        <v>18182057</v>
      </c>
      <c r="I48" s="513">
        <f t="shared" si="5"/>
        <v>1766098</v>
      </c>
      <c r="J48" s="534">
        <v>8323</v>
      </c>
      <c r="K48" s="535"/>
      <c r="L48" s="531"/>
      <c r="M48" s="514">
        <f t="shared" si="6"/>
        <v>1757775</v>
      </c>
      <c r="N48" s="529"/>
      <c r="O48" s="534"/>
      <c r="P48" s="534"/>
      <c r="Q48" s="536"/>
      <c r="R48" s="537">
        <v>16415959</v>
      </c>
      <c r="S48" s="462">
        <f t="shared" si="7"/>
        <v>18173734</v>
      </c>
      <c r="T48" s="471">
        <f t="shared" si="2"/>
        <v>0.004712649014947075</v>
      </c>
      <c r="U48" s="472"/>
    </row>
    <row r="49" spans="1:21" s="385" customFormat="1" ht="30.75" customHeight="1">
      <c r="A49" s="430" t="s">
        <v>482</v>
      </c>
      <c r="B49" s="434" t="s">
        <v>555</v>
      </c>
      <c r="C49" s="478">
        <v>5790636</v>
      </c>
      <c r="D49" s="533">
        <v>3964426</v>
      </c>
      <c r="E49" s="525">
        <v>865240</v>
      </c>
      <c r="F49" s="533"/>
      <c r="G49" s="533"/>
      <c r="H49" s="513">
        <f t="shared" si="4"/>
        <v>5790636</v>
      </c>
      <c r="I49" s="513">
        <f t="shared" si="5"/>
        <v>4910944</v>
      </c>
      <c r="J49" s="534">
        <v>2356</v>
      </c>
      <c r="K49" s="535"/>
      <c r="L49" s="531"/>
      <c r="M49" s="514">
        <f t="shared" si="6"/>
        <v>4908588</v>
      </c>
      <c r="N49" s="529"/>
      <c r="O49" s="534"/>
      <c r="P49" s="534"/>
      <c r="Q49" s="536"/>
      <c r="R49" s="537">
        <v>879692</v>
      </c>
      <c r="S49" s="462">
        <f t="shared" si="7"/>
        <v>5788280</v>
      </c>
      <c r="T49" s="471">
        <f t="shared" si="2"/>
        <v>0.0004797448311363355</v>
      </c>
      <c r="U49" s="472"/>
    </row>
    <row r="50" spans="1:21" s="385" customFormat="1" ht="30.75" customHeight="1">
      <c r="A50" s="432" t="s">
        <v>49</v>
      </c>
      <c r="B50" s="433" t="s">
        <v>556</v>
      </c>
      <c r="C50" s="462">
        <f t="shared" si="3"/>
        <v>1506493</v>
      </c>
      <c r="D50" s="538">
        <f>D51+D52</f>
        <v>1408264</v>
      </c>
      <c r="E50" s="462">
        <f aca="true" t="shared" si="11" ref="E50:S50">E51+E52</f>
        <v>98229</v>
      </c>
      <c r="F50" s="462">
        <f t="shared" si="11"/>
        <v>0</v>
      </c>
      <c r="G50" s="462">
        <f t="shared" si="11"/>
        <v>0</v>
      </c>
      <c r="H50" s="513">
        <f t="shared" si="4"/>
        <v>1506493</v>
      </c>
      <c r="I50" s="513">
        <f t="shared" si="11"/>
        <v>803716</v>
      </c>
      <c r="J50" s="513">
        <f t="shared" si="11"/>
        <v>41074</v>
      </c>
      <c r="K50" s="513">
        <f t="shared" si="11"/>
        <v>0</v>
      </c>
      <c r="L50" s="513">
        <f t="shared" si="11"/>
        <v>0</v>
      </c>
      <c r="M50" s="513">
        <f t="shared" si="11"/>
        <v>762642</v>
      </c>
      <c r="N50" s="513">
        <f t="shared" si="11"/>
        <v>0</v>
      </c>
      <c r="O50" s="513">
        <f t="shared" si="11"/>
        <v>0</v>
      </c>
      <c r="P50" s="513">
        <f t="shared" si="11"/>
        <v>0</v>
      </c>
      <c r="Q50" s="513">
        <f t="shared" si="11"/>
        <v>0</v>
      </c>
      <c r="R50" s="513">
        <f t="shared" si="11"/>
        <v>702777</v>
      </c>
      <c r="S50" s="462">
        <f t="shared" si="11"/>
        <v>1465419</v>
      </c>
      <c r="T50" s="471">
        <f t="shared" si="2"/>
        <v>0.051105116732776255</v>
      </c>
      <c r="U50" s="472"/>
    </row>
    <row r="51" spans="1:21" s="385" customFormat="1" ht="30.75" customHeight="1">
      <c r="A51" s="430" t="s">
        <v>113</v>
      </c>
      <c r="B51" s="434" t="s">
        <v>487</v>
      </c>
      <c r="C51" s="462">
        <f t="shared" si="3"/>
        <v>103480</v>
      </c>
      <c r="D51" s="512">
        <v>68542</v>
      </c>
      <c r="E51" s="539">
        <v>34938</v>
      </c>
      <c r="F51" s="539"/>
      <c r="G51" s="539"/>
      <c r="H51" s="513">
        <f t="shared" si="4"/>
        <v>103480</v>
      </c>
      <c r="I51" s="513">
        <f t="shared" si="5"/>
        <v>37738</v>
      </c>
      <c r="J51" s="539">
        <v>34938</v>
      </c>
      <c r="K51" s="512"/>
      <c r="L51" s="512"/>
      <c r="M51" s="515">
        <f t="shared" si="6"/>
        <v>2800</v>
      </c>
      <c r="N51" s="539"/>
      <c r="O51" s="539"/>
      <c r="P51" s="539"/>
      <c r="Q51" s="539"/>
      <c r="R51" s="539">
        <v>65742</v>
      </c>
      <c r="S51" s="462">
        <f t="shared" si="7"/>
        <v>68542</v>
      </c>
      <c r="T51" s="471">
        <f t="shared" si="2"/>
        <v>0.9258042291589379</v>
      </c>
      <c r="U51" s="472"/>
    </row>
    <row r="52" spans="1:21" s="385" customFormat="1" ht="30.75" customHeight="1">
      <c r="A52" s="430" t="s">
        <v>114</v>
      </c>
      <c r="B52" s="434" t="s">
        <v>488</v>
      </c>
      <c r="C52" s="462">
        <f t="shared" si="3"/>
        <v>1403013</v>
      </c>
      <c r="D52" s="512">
        <v>1339722</v>
      </c>
      <c r="E52" s="539">
        <v>63291</v>
      </c>
      <c r="F52" s="539"/>
      <c r="G52" s="539"/>
      <c r="H52" s="513">
        <f t="shared" si="4"/>
        <v>1403013</v>
      </c>
      <c r="I52" s="513">
        <f t="shared" si="5"/>
        <v>765978</v>
      </c>
      <c r="J52" s="539">
        <v>6136</v>
      </c>
      <c r="K52" s="512"/>
      <c r="L52" s="512"/>
      <c r="M52" s="515">
        <f t="shared" si="6"/>
        <v>759842</v>
      </c>
      <c r="N52" s="539"/>
      <c r="O52" s="539"/>
      <c r="P52" s="539"/>
      <c r="Q52" s="539"/>
      <c r="R52" s="539">
        <v>637035</v>
      </c>
      <c r="S52" s="462">
        <f t="shared" si="7"/>
        <v>1396877</v>
      </c>
      <c r="T52" s="471">
        <f t="shared" si="2"/>
        <v>0.008010673935804945</v>
      </c>
      <c r="U52" s="472"/>
    </row>
    <row r="53" spans="1:21" s="385" customFormat="1" ht="30.75" customHeight="1">
      <c r="A53" s="432" t="s">
        <v>58</v>
      </c>
      <c r="B53" s="433" t="s">
        <v>489</v>
      </c>
      <c r="C53" s="462">
        <f t="shared" si="3"/>
        <v>26767150</v>
      </c>
      <c r="D53" s="462">
        <f>D54+D55+D56+D57</f>
        <v>19753296</v>
      </c>
      <c r="E53" s="462">
        <f>E54+E55+E56+E57</f>
        <v>7013854</v>
      </c>
      <c r="F53" s="462">
        <f>F54+F55+F56+F57</f>
        <v>7200</v>
      </c>
      <c r="G53" s="462">
        <f>G54+G55+G56+G57</f>
        <v>0</v>
      </c>
      <c r="H53" s="513">
        <f t="shared" si="4"/>
        <v>26759950</v>
      </c>
      <c r="I53" s="513">
        <f aca="true" t="shared" si="12" ref="I53:S53">I54+I55+I56+I57</f>
        <v>15614554</v>
      </c>
      <c r="J53" s="513">
        <f t="shared" si="12"/>
        <v>2134538</v>
      </c>
      <c r="K53" s="513">
        <f t="shared" si="12"/>
        <v>38350</v>
      </c>
      <c r="L53" s="513">
        <f t="shared" si="12"/>
        <v>0</v>
      </c>
      <c r="M53" s="513">
        <f t="shared" si="12"/>
        <v>13387126</v>
      </c>
      <c r="N53" s="513">
        <f t="shared" si="12"/>
        <v>0</v>
      </c>
      <c r="O53" s="513">
        <f t="shared" si="12"/>
        <v>54540</v>
      </c>
      <c r="P53" s="513">
        <f t="shared" si="12"/>
        <v>0</v>
      </c>
      <c r="Q53" s="513">
        <f t="shared" si="12"/>
        <v>0</v>
      </c>
      <c r="R53" s="513">
        <f t="shared" si="12"/>
        <v>11145396</v>
      </c>
      <c r="S53" s="462">
        <f t="shared" si="12"/>
        <v>24587062</v>
      </c>
      <c r="T53" s="471">
        <f t="shared" si="2"/>
        <v>0.13915786515580272</v>
      </c>
      <c r="U53" s="472"/>
    </row>
    <row r="54" spans="1:21" s="385" customFormat="1" ht="30.75" customHeight="1">
      <c r="A54" s="430" t="s">
        <v>115</v>
      </c>
      <c r="B54" s="434" t="s">
        <v>490</v>
      </c>
      <c r="C54" s="462">
        <f t="shared" si="3"/>
        <v>8514762</v>
      </c>
      <c r="D54" s="540">
        <v>7298641</v>
      </c>
      <c r="E54" s="540">
        <v>1216121</v>
      </c>
      <c r="F54" s="540">
        <v>0</v>
      </c>
      <c r="G54" s="540">
        <v>0</v>
      </c>
      <c r="H54" s="513">
        <f t="shared" si="4"/>
        <v>8514762</v>
      </c>
      <c r="I54" s="513">
        <f t="shared" si="5"/>
        <v>3798457</v>
      </c>
      <c r="J54" s="540">
        <v>1052103</v>
      </c>
      <c r="K54" s="540">
        <v>0</v>
      </c>
      <c r="L54" s="540">
        <v>0</v>
      </c>
      <c r="M54" s="514">
        <f t="shared" si="6"/>
        <v>2746354</v>
      </c>
      <c r="N54" s="540">
        <v>0</v>
      </c>
      <c r="O54" s="540">
        <v>0</v>
      </c>
      <c r="P54" s="540">
        <v>0</v>
      </c>
      <c r="Q54" s="541">
        <v>0</v>
      </c>
      <c r="R54" s="542">
        <v>4716305</v>
      </c>
      <c r="S54" s="462">
        <f t="shared" si="7"/>
        <v>7462659</v>
      </c>
      <c r="T54" s="471">
        <f t="shared" si="2"/>
        <v>0.27698167966624343</v>
      </c>
      <c r="U54" s="472"/>
    </row>
    <row r="55" spans="1:21" s="385" customFormat="1" ht="30.75" customHeight="1">
      <c r="A55" s="430" t="s">
        <v>116</v>
      </c>
      <c r="B55" s="434" t="s">
        <v>491</v>
      </c>
      <c r="C55" s="462">
        <f t="shared" si="3"/>
        <v>8787183</v>
      </c>
      <c r="D55" s="540">
        <v>6802389</v>
      </c>
      <c r="E55" s="540">
        <v>1984794</v>
      </c>
      <c r="F55" s="540">
        <v>0</v>
      </c>
      <c r="G55" s="540">
        <v>0</v>
      </c>
      <c r="H55" s="513">
        <f t="shared" si="4"/>
        <v>8787183</v>
      </c>
      <c r="I55" s="513">
        <f t="shared" si="5"/>
        <v>5168098</v>
      </c>
      <c r="J55" s="540">
        <v>583871</v>
      </c>
      <c r="K55" s="540">
        <v>10000</v>
      </c>
      <c r="L55" s="540">
        <v>0</v>
      </c>
      <c r="M55" s="514">
        <f t="shared" si="6"/>
        <v>4525387</v>
      </c>
      <c r="N55" s="540">
        <v>0</v>
      </c>
      <c r="O55" s="540">
        <v>48840</v>
      </c>
      <c r="P55" s="540">
        <v>0</v>
      </c>
      <c r="Q55" s="541">
        <v>0</v>
      </c>
      <c r="R55" s="542">
        <v>3619085</v>
      </c>
      <c r="S55" s="462">
        <f t="shared" si="7"/>
        <v>8193312</v>
      </c>
      <c r="T55" s="471">
        <f t="shared" si="2"/>
        <v>0.11491094015632057</v>
      </c>
      <c r="U55" s="472"/>
    </row>
    <row r="56" spans="1:21" s="385" customFormat="1" ht="30.75" customHeight="1">
      <c r="A56" s="430" t="s">
        <v>117</v>
      </c>
      <c r="B56" s="445" t="s">
        <v>492</v>
      </c>
      <c r="C56" s="462">
        <f t="shared" si="3"/>
        <v>4334395</v>
      </c>
      <c r="D56" s="540">
        <v>4334395</v>
      </c>
      <c r="E56" s="540">
        <v>0</v>
      </c>
      <c r="F56" s="540">
        <v>7200</v>
      </c>
      <c r="G56" s="540">
        <v>0</v>
      </c>
      <c r="H56" s="513">
        <f t="shared" si="4"/>
        <v>4327195</v>
      </c>
      <c r="I56" s="513">
        <f t="shared" si="5"/>
        <v>1765938</v>
      </c>
      <c r="J56" s="540">
        <v>57500</v>
      </c>
      <c r="K56" s="540">
        <v>28350</v>
      </c>
      <c r="L56" s="540">
        <v>0</v>
      </c>
      <c r="M56" s="514">
        <f t="shared" si="6"/>
        <v>1680088</v>
      </c>
      <c r="N56" s="540">
        <v>0</v>
      </c>
      <c r="O56" s="540">
        <v>0</v>
      </c>
      <c r="P56" s="540">
        <v>0</v>
      </c>
      <c r="Q56" s="541">
        <v>0</v>
      </c>
      <c r="R56" s="542">
        <v>2561257</v>
      </c>
      <c r="S56" s="462">
        <f t="shared" si="7"/>
        <v>4241345</v>
      </c>
      <c r="T56" s="471">
        <f t="shared" si="2"/>
        <v>0.04861439076570072</v>
      </c>
      <c r="U56" s="472"/>
    </row>
    <row r="57" spans="1:21" s="385" customFormat="1" ht="30.75" customHeight="1">
      <c r="A57" s="430" t="s">
        <v>118</v>
      </c>
      <c r="B57" s="447" t="s">
        <v>493</v>
      </c>
      <c r="C57" s="462">
        <f t="shared" si="3"/>
        <v>5130810</v>
      </c>
      <c r="D57" s="540">
        <v>1317871</v>
      </c>
      <c r="E57" s="540">
        <v>3812939</v>
      </c>
      <c r="F57" s="540">
        <v>0</v>
      </c>
      <c r="G57" s="543" t="s">
        <v>445</v>
      </c>
      <c r="H57" s="513">
        <f t="shared" si="4"/>
        <v>5130810</v>
      </c>
      <c r="I57" s="513">
        <f t="shared" si="5"/>
        <v>4882061</v>
      </c>
      <c r="J57" s="540">
        <v>441064</v>
      </c>
      <c r="K57" s="540">
        <v>0</v>
      </c>
      <c r="L57" s="543" t="s">
        <v>445</v>
      </c>
      <c r="M57" s="514">
        <f t="shared" si="6"/>
        <v>4435297</v>
      </c>
      <c r="N57" s="540">
        <v>0</v>
      </c>
      <c r="O57" s="540">
        <v>5700</v>
      </c>
      <c r="P57" s="543" t="s">
        <v>445</v>
      </c>
      <c r="Q57" s="544" t="s">
        <v>445</v>
      </c>
      <c r="R57" s="540">
        <v>248749</v>
      </c>
      <c r="S57" s="462">
        <f t="shared" si="7"/>
        <v>4689746</v>
      </c>
      <c r="T57" s="471">
        <f t="shared" si="2"/>
        <v>0.09034381176310578</v>
      </c>
      <c r="U57" s="472"/>
    </row>
    <row r="58" spans="1:21" s="385" customFormat="1" ht="30.75" customHeight="1">
      <c r="A58" s="432" t="s">
        <v>59</v>
      </c>
      <c r="B58" s="433" t="s">
        <v>494</v>
      </c>
      <c r="C58" s="462">
        <f t="shared" si="3"/>
        <v>217192512</v>
      </c>
      <c r="D58" s="513">
        <f>D59+D60+D61+D62+D63+D64+D65</f>
        <v>205968642</v>
      </c>
      <c r="E58" s="513">
        <f>E59+E60+E61+E62+E63+E64+E65</f>
        <v>11223870</v>
      </c>
      <c r="F58" s="513">
        <f>F59+F60+F61+F62+F63+F64+F65</f>
        <v>22650</v>
      </c>
      <c r="G58" s="513">
        <f>G59+G60+G61+G62+G63+G64+G65</f>
        <v>0</v>
      </c>
      <c r="H58" s="513">
        <f t="shared" si="4"/>
        <v>217169862</v>
      </c>
      <c r="I58" s="513">
        <f t="shared" si="5"/>
        <v>146627249</v>
      </c>
      <c r="J58" s="513">
        <f>J59+J60+J61+J62+J63+J64+J65</f>
        <v>610082</v>
      </c>
      <c r="K58" s="513">
        <f aca="true" t="shared" si="13" ref="K58:R58">K59+K60+K61+K62+K63+K64+K65</f>
        <v>24026</v>
      </c>
      <c r="L58" s="513">
        <f t="shared" si="13"/>
        <v>0</v>
      </c>
      <c r="M58" s="513">
        <f t="shared" si="13"/>
        <v>145107998</v>
      </c>
      <c r="N58" s="513">
        <f t="shared" si="13"/>
        <v>732486</v>
      </c>
      <c r="O58" s="513">
        <f t="shared" si="13"/>
        <v>28938</v>
      </c>
      <c r="P58" s="513">
        <f t="shared" si="13"/>
        <v>0</v>
      </c>
      <c r="Q58" s="513">
        <f t="shared" si="13"/>
        <v>123719</v>
      </c>
      <c r="R58" s="513">
        <f t="shared" si="13"/>
        <v>70542613</v>
      </c>
      <c r="S58" s="462">
        <f t="shared" si="7"/>
        <v>216535754</v>
      </c>
      <c r="T58" s="471">
        <f t="shared" si="2"/>
        <v>0.004324625909062783</v>
      </c>
      <c r="U58" s="472"/>
    </row>
    <row r="59" spans="1:21" s="385" customFormat="1" ht="30.75" customHeight="1">
      <c r="A59" s="430" t="s">
        <v>119</v>
      </c>
      <c r="B59" s="434" t="s">
        <v>573</v>
      </c>
      <c r="C59" s="462">
        <f t="shared" si="3"/>
        <v>77559506</v>
      </c>
      <c r="D59" s="511">
        <v>75918738</v>
      </c>
      <c r="E59" s="511">
        <v>1640768</v>
      </c>
      <c r="F59" s="511">
        <v>8450</v>
      </c>
      <c r="G59" s="511"/>
      <c r="H59" s="513">
        <f t="shared" si="4"/>
        <v>77551056</v>
      </c>
      <c r="I59" s="513">
        <f t="shared" si="5"/>
        <v>45569439</v>
      </c>
      <c r="J59" s="511">
        <v>188568</v>
      </c>
      <c r="K59" s="511"/>
      <c r="L59" s="511"/>
      <c r="M59" s="514">
        <f t="shared" si="6"/>
        <v>45257152</v>
      </c>
      <c r="N59" s="511"/>
      <c r="O59" s="511"/>
      <c r="P59" s="511">
        <v>0</v>
      </c>
      <c r="Q59" s="511">
        <v>123719</v>
      </c>
      <c r="R59" s="514">
        <v>31981617</v>
      </c>
      <c r="S59" s="462">
        <f t="shared" si="7"/>
        <v>77362488</v>
      </c>
      <c r="T59" s="471">
        <f t="shared" si="2"/>
        <v>0.0041380364590400155</v>
      </c>
      <c r="U59" s="472"/>
    </row>
    <row r="60" spans="1:21" s="385" customFormat="1" ht="30.75" customHeight="1">
      <c r="A60" s="430" t="s">
        <v>120</v>
      </c>
      <c r="B60" s="434" t="s">
        <v>495</v>
      </c>
      <c r="C60" s="462">
        <f t="shared" si="3"/>
        <v>16362828</v>
      </c>
      <c r="D60" s="511">
        <v>12863435</v>
      </c>
      <c r="E60" s="511">
        <v>3499393</v>
      </c>
      <c r="F60" s="511"/>
      <c r="G60" s="511">
        <v>0</v>
      </c>
      <c r="H60" s="513">
        <f t="shared" si="4"/>
        <v>16362828</v>
      </c>
      <c r="I60" s="513">
        <f t="shared" si="5"/>
        <v>10898995</v>
      </c>
      <c r="J60" s="511">
        <v>56720</v>
      </c>
      <c r="K60" s="511">
        <v>21502</v>
      </c>
      <c r="L60" s="511"/>
      <c r="M60" s="514">
        <f t="shared" si="6"/>
        <v>10820773</v>
      </c>
      <c r="N60" s="511"/>
      <c r="O60" s="511">
        <v>0</v>
      </c>
      <c r="P60" s="511"/>
      <c r="Q60" s="511"/>
      <c r="R60" s="514">
        <v>5463833</v>
      </c>
      <c r="S60" s="462">
        <f t="shared" si="7"/>
        <v>16284606</v>
      </c>
      <c r="T60" s="471">
        <f t="shared" si="2"/>
        <v>0.0071769920070612015</v>
      </c>
      <c r="U60" s="472"/>
    </row>
    <row r="61" spans="1:21" s="385" customFormat="1" ht="30.75" customHeight="1">
      <c r="A61" s="430" t="s">
        <v>121</v>
      </c>
      <c r="B61" s="434" t="s">
        <v>496</v>
      </c>
      <c r="C61" s="462">
        <f t="shared" si="3"/>
        <v>39954309</v>
      </c>
      <c r="D61" s="511">
        <v>34854205</v>
      </c>
      <c r="E61" s="511">
        <v>5100104</v>
      </c>
      <c r="F61" s="511"/>
      <c r="G61" s="511">
        <v>0</v>
      </c>
      <c r="H61" s="513">
        <f t="shared" si="4"/>
        <v>39954309</v>
      </c>
      <c r="I61" s="513">
        <f t="shared" si="5"/>
        <v>17167923</v>
      </c>
      <c r="J61" s="511">
        <v>33027</v>
      </c>
      <c r="K61" s="511"/>
      <c r="L61" s="511"/>
      <c r="M61" s="514">
        <f t="shared" si="6"/>
        <v>17105958</v>
      </c>
      <c r="N61" s="511"/>
      <c r="O61" s="511">
        <v>28938</v>
      </c>
      <c r="P61" s="511">
        <v>0</v>
      </c>
      <c r="Q61" s="511">
        <v>0</v>
      </c>
      <c r="R61" s="514">
        <v>22786386</v>
      </c>
      <c r="S61" s="462">
        <f t="shared" si="7"/>
        <v>39921282</v>
      </c>
      <c r="T61" s="471">
        <f t="shared" si="2"/>
        <v>0.0019237621231176305</v>
      </c>
      <c r="U61" s="472"/>
    </row>
    <row r="62" spans="1:21" s="385" customFormat="1" ht="30.75" customHeight="1">
      <c r="A62" s="430" t="s">
        <v>497</v>
      </c>
      <c r="B62" s="434" t="s">
        <v>498</v>
      </c>
      <c r="C62" s="462">
        <f t="shared" si="3"/>
        <v>14772860</v>
      </c>
      <c r="D62" s="511">
        <v>14405657</v>
      </c>
      <c r="E62" s="511">
        <v>367203</v>
      </c>
      <c r="F62" s="511">
        <v>200</v>
      </c>
      <c r="G62" s="511">
        <v>0</v>
      </c>
      <c r="H62" s="513">
        <f t="shared" si="4"/>
        <v>14772660</v>
      </c>
      <c r="I62" s="513">
        <f t="shared" si="5"/>
        <v>12347622</v>
      </c>
      <c r="J62" s="511">
        <v>190644</v>
      </c>
      <c r="K62" s="511">
        <v>2524</v>
      </c>
      <c r="L62" s="511"/>
      <c r="M62" s="514">
        <f t="shared" si="6"/>
        <v>12154454</v>
      </c>
      <c r="N62" s="511"/>
      <c r="O62" s="511">
        <v>0</v>
      </c>
      <c r="P62" s="511">
        <v>0</v>
      </c>
      <c r="Q62" s="511">
        <v>0</v>
      </c>
      <c r="R62" s="514">
        <v>2425038</v>
      </c>
      <c r="S62" s="462">
        <f t="shared" si="7"/>
        <v>14579492</v>
      </c>
      <c r="T62" s="471">
        <f t="shared" si="2"/>
        <v>0.015644145893031064</v>
      </c>
      <c r="U62" s="472"/>
    </row>
    <row r="63" spans="1:21" s="385" customFormat="1" ht="30.75" customHeight="1">
      <c r="A63" s="430" t="s">
        <v>499</v>
      </c>
      <c r="B63" s="434" t="s">
        <v>500</v>
      </c>
      <c r="C63" s="462">
        <f t="shared" si="3"/>
        <v>15973644</v>
      </c>
      <c r="D63" s="511">
        <v>15849764</v>
      </c>
      <c r="E63" s="511">
        <v>123880</v>
      </c>
      <c r="F63" s="511">
        <v>14000</v>
      </c>
      <c r="G63" s="511">
        <v>0</v>
      </c>
      <c r="H63" s="513">
        <f t="shared" si="4"/>
        <v>15959644</v>
      </c>
      <c r="I63" s="513">
        <f t="shared" si="5"/>
        <v>12570129</v>
      </c>
      <c r="J63" s="511">
        <v>22325</v>
      </c>
      <c r="K63" s="511"/>
      <c r="L63" s="511"/>
      <c r="M63" s="514">
        <f t="shared" si="6"/>
        <v>11815318</v>
      </c>
      <c r="N63" s="511">
        <v>732486</v>
      </c>
      <c r="O63" s="511">
        <v>0</v>
      </c>
      <c r="P63" s="511"/>
      <c r="Q63" s="511"/>
      <c r="R63" s="514">
        <v>3389515</v>
      </c>
      <c r="S63" s="462">
        <f t="shared" si="7"/>
        <v>15937319</v>
      </c>
      <c r="T63" s="471">
        <f t="shared" si="2"/>
        <v>0.001776035870435379</v>
      </c>
      <c r="U63" s="472"/>
    </row>
    <row r="64" spans="1:21" s="385" customFormat="1" ht="30.75" customHeight="1">
      <c r="A64" s="430" t="s">
        <v>501</v>
      </c>
      <c r="B64" s="434" t="s">
        <v>502</v>
      </c>
      <c r="C64" s="462">
        <f t="shared" si="3"/>
        <v>45097222</v>
      </c>
      <c r="D64" s="511">
        <v>45032297</v>
      </c>
      <c r="E64" s="511">
        <v>64925</v>
      </c>
      <c r="F64" s="511"/>
      <c r="G64" s="511">
        <v>0</v>
      </c>
      <c r="H64" s="513">
        <f t="shared" si="4"/>
        <v>45097222</v>
      </c>
      <c r="I64" s="513">
        <f t="shared" si="5"/>
        <v>41751445</v>
      </c>
      <c r="J64" s="511">
        <v>60073</v>
      </c>
      <c r="K64" s="511"/>
      <c r="L64" s="511"/>
      <c r="M64" s="514">
        <f t="shared" si="6"/>
        <v>41691372</v>
      </c>
      <c r="N64" s="511">
        <v>0</v>
      </c>
      <c r="O64" s="511">
        <v>0</v>
      </c>
      <c r="P64" s="511">
        <v>0</v>
      </c>
      <c r="Q64" s="511">
        <v>0</v>
      </c>
      <c r="R64" s="514">
        <v>3345777</v>
      </c>
      <c r="S64" s="462">
        <f t="shared" si="7"/>
        <v>45037149</v>
      </c>
      <c r="T64" s="471">
        <f t="shared" si="2"/>
        <v>0.0014388244526626563</v>
      </c>
      <c r="U64" s="472"/>
    </row>
    <row r="65" spans="1:21" s="385" customFormat="1" ht="30.75" customHeight="1">
      <c r="A65" s="430" t="s">
        <v>557</v>
      </c>
      <c r="B65" s="434" t="s">
        <v>504</v>
      </c>
      <c r="C65" s="462">
        <f t="shared" si="3"/>
        <v>7472143</v>
      </c>
      <c r="D65" s="511">
        <v>7044546</v>
      </c>
      <c r="E65" s="511">
        <v>427597</v>
      </c>
      <c r="F65" s="511"/>
      <c r="G65" s="511">
        <v>0</v>
      </c>
      <c r="H65" s="513">
        <f t="shared" si="4"/>
        <v>7472143</v>
      </c>
      <c r="I65" s="513">
        <f t="shared" si="5"/>
        <v>6321696</v>
      </c>
      <c r="J65" s="511">
        <v>58725</v>
      </c>
      <c r="K65" s="511"/>
      <c r="L65" s="511"/>
      <c r="M65" s="514">
        <f t="shared" si="6"/>
        <v>6262971</v>
      </c>
      <c r="N65" s="511">
        <v>0</v>
      </c>
      <c r="O65" s="511">
        <v>0</v>
      </c>
      <c r="P65" s="511">
        <v>0</v>
      </c>
      <c r="Q65" s="511">
        <v>0</v>
      </c>
      <c r="R65" s="514">
        <v>1150447</v>
      </c>
      <c r="S65" s="462">
        <f t="shared" si="7"/>
        <v>7413418</v>
      </c>
      <c r="T65" s="471">
        <f t="shared" si="2"/>
        <v>0.009289437518033135</v>
      </c>
      <c r="U65" s="472"/>
    </row>
    <row r="66" spans="1:21" s="385" customFormat="1" ht="30.75" customHeight="1">
      <c r="A66" s="432" t="s">
        <v>60</v>
      </c>
      <c r="B66" s="446" t="s">
        <v>505</v>
      </c>
      <c r="C66" s="462">
        <f>D66+E66</f>
        <v>270778815</v>
      </c>
      <c r="D66" s="513">
        <f>D67+D68+D69+D70+D71</f>
        <v>261390493</v>
      </c>
      <c r="E66" s="513">
        <f aca="true" t="shared" si="14" ref="E66:S66">E67+E68+E69+E70+E71</f>
        <v>9388322</v>
      </c>
      <c r="F66" s="513">
        <f t="shared" si="14"/>
        <v>0</v>
      </c>
      <c r="G66" s="513">
        <f t="shared" si="14"/>
        <v>0</v>
      </c>
      <c r="H66" s="513">
        <f t="shared" si="14"/>
        <v>270778815</v>
      </c>
      <c r="I66" s="513">
        <f t="shared" si="14"/>
        <v>68000931</v>
      </c>
      <c r="J66" s="513">
        <f t="shared" si="14"/>
        <v>1148556</v>
      </c>
      <c r="K66" s="513">
        <f t="shared" si="14"/>
        <v>760497</v>
      </c>
      <c r="L66" s="513">
        <f t="shared" si="14"/>
        <v>28129</v>
      </c>
      <c r="M66" s="513">
        <f t="shared" si="14"/>
        <v>63392146</v>
      </c>
      <c r="N66" s="513">
        <f t="shared" si="14"/>
        <v>0</v>
      </c>
      <c r="O66" s="513">
        <f t="shared" si="14"/>
        <v>672602</v>
      </c>
      <c r="P66" s="513">
        <f t="shared" si="14"/>
        <v>1999001</v>
      </c>
      <c r="Q66" s="513">
        <f t="shared" si="14"/>
        <v>0</v>
      </c>
      <c r="R66" s="513">
        <f t="shared" si="14"/>
        <v>202777884</v>
      </c>
      <c r="S66" s="468">
        <f t="shared" si="14"/>
        <v>268841633</v>
      </c>
      <c r="T66" s="471">
        <f t="shared" si="2"/>
        <v>0.02848758055974263</v>
      </c>
      <c r="U66" s="472"/>
    </row>
    <row r="67" spans="1:21" s="385" customFormat="1" ht="30.75" customHeight="1">
      <c r="A67" s="430" t="s">
        <v>506</v>
      </c>
      <c r="B67" s="466" t="s">
        <v>570</v>
      </c>
      <c r="C67" s="462">
        <f t="shared" si="3"/>
        <v>3710655</v>
      </c>
      <c r="D67" s="545">
        <v>3648490</v>
      </c>
      <c r="E67" s="545">
        <v>62165</v>
      </c>
      <c r="F67" s="546"/>
      <c r="G67" s="547"/>
      <c r="H67" s="513">
        <f t="shared" si="4"/>
        <v>3710655</v>
      </c>
      <c r="I67" s="513">
        <f t="shared" si="5"/>
        <v>1202517</v>
      </c>
      <c r="J67" s="545">
        <v>11005</v>
      </c>
      <c r="K67" s="545"/>
      <c r="L67" s="545"/>
      <c r="M67" s="514">
        <f t="shared" si="6"/>
        <v>1191512</v>
      </c>
      <c r="N67" s="545"/>
      <c r="O67" s="545"/>
      <c r="P67" s="545"/>
      <c r="Q67" s="545"/>
      <c r="R67" s="545">
        <v>2508138</v>
      </c>
      <c r="S67" s="462">
        <f t="shared" si="7"/>
        <v>3699650</v>
      </c>
      <c r="T67" s="471">
        <f t="shared" si="2"/>
        <v>0.009151637773104248</v>
      </c>
      <c r="U67" s="472"/>
    </row>
    <row r="68" spans="1:21" s="385" customFormat="1" ht="30.75" customHeight="1">
      <c r="A68" s="430" t="s">
        <v>507</v>
      </c>
      <c r="B68" s="466" t="s">
        <v>569</v>
      </c>
      <c r="C68" s="462">
        <f t="shared" si="3"/>
        <v>3903994</v>
      </c>
      <c r="D68" s="545">
        <v>3175312</v>
      </c>
      <c r="E68" s="545">
        <v>728682</v>
      </c>
      <c r="F68" s="546"/>
      <c r="G68" s="547"/>
      <c r="H68" s="513">
        <f t="shared" si="4"/>
        <v>3903994</v>
      </c>
      <c r="I68" s="513">
        <f t="shared" si="5"/>
        <v>3253585</v>
      </c>
      <c r="J68" s="545">
        <v>79379</v>
      </c>
      <c r="K68" s="545"/>
      <c r="L68" s="545"/>
      <c r="M68" s="514">
        <f t="shared" si="6"/>
        <v>3150606</v>
      </c>
      <c r="N68" s="545"/>
      <c r="O68" s="545">
        <v>23600</v>
      </c>
      <c r="P68" s="545"/>
      <c r="Q68" s="545"/>
      <c r="R68" s="545">
        <v>650409</v>
      </c>
      <c r="S68" s="462">
        <f t="shared" si="7"/>
        <v>3824615</v>
      </c>
      <c r="T68" s="471">
        <f t="shared" si="2"/>
        <v>0.0243973954883613</v>
      </c>
      <c r="U68" s="472"/>
    </row>
    <row r="69" spans="1:21" s="385" customFormat="1" ht="30.75" customHeight="1">
      <c r="A69" s="430" t="s">
        <v>510</v>
      </c>
      <c r="B69" s="470" t="s">
        <v>508</v>
      </c>
      <c r="C69" s="462">
        <f t="shared" si="3"/>
        <v>215022444</v>
      </c>
      <c r="D69" s="545">
        <v>214036594</v>
      </c>
      <c r="E69" s="548">
        <v>985850</v>
      </c>
      <c r="F69" s="548"/>
      <c r="G69" s="549"/>
      <c r="H69" s="513">
        <f t="shared" si="4"/>
        <v>215022444</v>
      </c>
      <c r="I69" s="513">
        <f t="shared" si="5"/>
        <v>31273620</v>
      </c>
      <c r="J69" s="548">
        <v>518471</v>
      </c>
      <c r="K69" s="548">
        <v>1070</v>
      </c>
      <c r="L69" s="548"/>
      <c r="M69" s="514">
        <f t="shared" si="6"/>
        <v>28159832</v>
      </c>
      <c r="N69" s="548"/>
      <c r="O69" s="548">
        <v>649001</v>
      </c>
      <c r="P69" s="548">
        <v>1945246</v>
      </c>
      <c r="Q69" s="550"/>
      <c r="R69" s="551">
        <v>183748824</v>
      </c>
      <c r="S69" s="462">
        <f t="shared" si="7"/>
        <v>214502903</v>
      </c>
      <c r="T69" s="471">
        <f t="shared" si="2"/>
        <v>0.016612755414947167</v>
      </c>
      <c r="U69" s="472"/>
    </row>
    <row r="70" spans="1:21" s="385" customFormat="1" ht="30.75" customHeight="1">
      <c r="A70" s="430" t="s">
        <v>567</v>
      </c>
      <c r="B70" s="470" t="s">
        <v>509</v>
      </c>
      <c r="C70" s="462">
        <f t="shared" si="3"/>
        <v>16873935</v>
      </c>
      <c r="D70" s="545">
        <v>15219829</v>
      </c>
      <c r="E70" s="548">
        <v>1654106</v>
      </c>
      <c r="F70" s="548"/>
      <c r="G70" s="549"/>
      <c r="H70" s="513">
        <f t="shared" si="4"/>
        <v>16873935</v>
      </c>
      <c r="I70" s="513">
        <f t="shared" si="5"/>
        <v>5846760</v>
      </c>
      <c r="J70" s="548">
        <v>479554</v>
      </c>
      <c r="K70" s="548"/>
      <c r="L70" s="548"/>
      <c r="M70" s="514">
        <f t="shared" si="6"/>
        <v>5367205</v>
      </c>
      <c r="N70" s="548"/>
      <c r="O70" s="548">
        <v>1</v>
      </c>
      <c r="P70" s="548"/>
      <c r="Q70" s="550"/>
      <c r="R70" s="551">
        <v>11027175</v>
      </c>
      <c r="S70" s="462">
        <f t="shared" si="7"/>
        <v>16394381</v>
      </c>
      <c r="T70" s="471">
        <f t="shared" si="2"/>
        <v>0.08202046945658792</v>
      </c>
      <c r="U70" s="472"/>
    </row>
    <row r="71" spans="1:21" s="385" customFormat="1" ht="30.75" customHeight="1">
      <c r="A71" s="430" t="s">
        <v>568</v>
      </c>
      <c r="B71" s="470" t="s">
        <v>511</v>
      </c>
      <c r="C71" s="462">
        <f t="shared" si="3"/>
        <v>31267787</v>
      </c>
      <c r="D71" s="545">
        <v>25310268</v>
      </c>
      <c r="E71" s="548">
        <v>5957519</v>
      </c>
      <c r="F71" s="548"/>
      <c r="G71" s="549"/>
      <c r="H71" s="513">
        <f t="shared" si="4"/>
        <v>31267787</v>
      </c>
      <c r="I71" s="513">
        <f t="shared" si="5"/>
        <v>26424449</v>
      </c>
      <c r="J71" s="548">
        <v>60147</v>
      </c>
      <c r="K71" s="548">
        <v>759427</v>
      </c>
      <c r="L71" s="548">
        <v>28129</v>
      </c>
      <c r="M71" s="514">
        <f t="shared" si="6"/>
        <v>25522991</v>
      </c>
      <c r="N71" s="548"/>
      <c r="O71" s="548"/>
      <c r="P71" s="548">
        <v>53755</v>
      </c>
      <c r="Q71" s="550"/>
      <c r="R71" s="551">
        <v>4843338</v>
      </c>
      <c r="S71" s="462">
        <f t="shared" si="7"/>
        <v>30420084</v>
      </c>
      <c r="T71" s="471">
        <f t="shared" si="2"/>
        <v>0.0320802526478414</v>
      </c>
      <c r="U71" s="472"/>
    </row>
    <row r="72" spans="1:21" s="385" customFormat="1" ht="30.75" customHeight="1">
      <c r="A72" s="432" t="s">
        <v>61</v>
      </c>
      <c r="B72" s="433" t="s">
        <v>512</v>
      </c>
      <c r="C72" s="462">
        <f t="shared" si="3"/>
        <v>4209984</v>
      </c>
      <c r="D72" s="513">
        <f>D73+D74+D75</f>
        <v>1826957</v>
      </c>
      <c r="E72" s="513">
        <f aca="true" t="shared" si="15" ref="E72:S72">E73+E74+E75</f>
        <v>2383027</v>
      </c>
      <c r="F72" s="513">
        <f t="shared" si="15"/>
        <v>0</v>
      </c>
      <c r="G72" s="513">
        <f t="shared" si="15"/>
        <v>0</v>
      </c>
      <c r="H72" s="513">
        <f t="shared" si="15"/>
        <v>4209984</v>
      </c>
      <c r="I72" s="513">
        <f t="shared" si="15"/>
        <v>3691987</v>
      </c>
      <c r="J72" s="513">
        <f t="shared" si="15"/>
        <v>41777</v>
      </c>
      <c r="K72" s="513">
        <f t="shared" si="15"/>
        <v>0</v>
      </c>
      <c r="L72" s="513">
        <f t="shared" si="15"/>
        <v>0</v>
      </c>
      <c r="M72" s="513">
        <f t="shared" si="15"/>
        <v>3650210</v>
      </c>
      <c r="N72" s="513">
        <f t="shared" si="15"/>
        <v>0</v>
      </c>
      <c r="O72" s="513">
        <f t="shared" si="15"/>
        <v>0</v>
      </c>
      <c r="P72" s="513">
        <f t="shared" si="15"/>
        <v>0</v>
      </c>
      <c r="Q72" s="513">
        <f t="shared" si="15"/>
        <v>0</v>
      </c>
      <c r="R72" s="513">
        <f t="shared" si="15"/>
        <v>517997</v>
      </c>
      <c r="S72" s="462">
        <f t="shared" si="15"/>
        <v>4168207</v>
      </c>
      <c r="T72" s="471">
        <f t="shared" si="2"/>
        <v>0.011315586972543512</v>
      </c>
      <c r="U72" s="472"/>
    </row>
    <row r="73" spans="1:21" s="385" customFormat="1" ht="30.75" customHeight="1">
      <c r="A73" s="430" t="s">
        <v>513</v>
      </c>
      <c r="B73" s="448" t="s">
        <v>514</v>
      </c>
      <c r="C73" s="462">
        <f t="shared" si="3"/>
        <v>1019161</v>
      </c>
      <c r="D73" s="511">
        <v>1018984</v>
      </c>
      <c r="E73" s="511">
        <v>177</v>
      </c>
      <c r="F73" s="511"/>
      <c r="G73" s="511"/>
      <c r="H73" s="513">
        <f t="shared" si="4"/>
        <v>1019161</v>
      </c>
      <c r="I73" s="513">
        <f t="shared" si="5"/>
        <v>638308</v>
      </c>
      <c r="J73" s="511">
        <v>8677</v>
      </c>
      <c r="K73" s="511"/>
      <c r="L73" s="511"/>
      <c r="M73" s="514">
        <f t="shared" si="6"/>
        <v>629631</v>
      </c>
      <c r="N73" s="511"/>
      <c r="O73" s="511"/>
      <c r="P73" s="511"/>
      <c r="Q73" s="514"/>
      <c r="R73" s="514">
        <v>380853</v>
      </c>
      <c r="S73" s="462">
        <f t="shared" si="7"/>
        <v>1010484</v>
      </c>
      <c r="T73" s="471">
        <f t="shared" si="2"/>
        <v>0.013593750979151132</v>
      </c>
      <c r="U73" s="472"/>
    </row>
    <row r="74" spans="1:21" s="385" customFormat="1" ht="30.75" customHeight="1">
      <c r="A74" s="430" t="s">
        <v>515</v>
      </c>
      <c r="B74" s="448" t="s">
        <v>517</v>
      </c>
      <c r="C74" s="462">
        <f t="shared" si="3"/>
        <v>3190823</v>
      </c>
      <c r="D74" s="511">
        <v>807973</v>
      </c>
      <c r="E74" s="511">
        <v>2382850</v>
      </c>
      <c r="F74" s="511"/>
      <c r="G74" s="511"/>
      <c r="H74" s="513">
        <f t="shared" si="4"/>
        <v>3190823</v>
      </c>
      <c r="I74" s="513">
        <f t="shared" si="5"/>
        <v>3053679</v>
      </c>
      <c r="J74" s="511">
        <v>33100</v>
      </c>
      <c r="K74" s="511"/>
      <c r="L74" s="511"/>
      <c r="M74" s="514">
        <f t="shared" si="6"/>
        <v>3020579</v>
      </c>
      <c r="N74" s="511"/>
      <c r="O74" s="511"/>
      <c r="P74" s="511"/>
      <c r="Q74" s="514"/>
      <c r="R74" s="514">
        <v>137144</v>
      </c>
      <c r="S74" s="462">
        <f t="shared" si="7"/>
        <v>3157723</v>
      </c>
      <c r="T74" s="471">
        <f aca="true" t="shared" si="16" ref="T74:T97">(J74+K74+L74)/I74</f>
        <v>0.010839384231282986</v>
      </c>
      <c r="U74" s="472"/>
    </row>
    <row r="75" spans="1:21" s="385" customFormat="1" ht="30.75" customHeight="1">
      <c r="A75" s="430" t="s">
        <v>516</v>
      </c>
      <c r="B75" s="448"/>
      <c r="C75" s="462">
        <f t="shared" si="3"/>
        <v>0</v>
      </c>
      <c r="D75" s="511"/>
      <c r="E75" s="511"/>
      <c r="F75" s="511"/>
      <c r="G75" s="511"/>
      <c r="H75" s="513">
        <f t="shared" si="4"/>
        <v>0</v>
      </c>
      <c r="I75" s="513">
        <f t="shared" si="5"/>
        <v>0</v>
      </c>
      <c r="J75" s="511"/>
      <c r="K75" s="511"/>
      <c r="L75" s="511"/>
      <c r="M75" s="514">
        <f t="shared" si="6"/>
        <v>0</v>
      </c>
      <c r="N75" s="511"/>
      <c r="O75" s="511"/>
      <c r="P75" s="511"/>
      <c r="Q75" s="514"/>
      <c r="R75" s="514"/>
      <c r="S75" s="462">
        <f t="shared" si="7"/>
        <v>0</v>
      </c>
      <c r="T75" s="471" t="e">
        <f t="shared" si="16"/>
        <v>#DIV/0!</v>
      </c>
      <c r="U75" s="472"/>
    </row>
    <row r="76" spans="1:21" s="385" customFormat="1" ht="30.75" customHeight="1">
      <c r="A76" s="432" t="s">
        <v>62</v>
      </c>
      <c r="B76" s="446" t="s">
        <v>518</v>
      </c>
      <c r="C76" s="462">
        <f t="shared" si="3"/>
        <v>94629857</v>
      </c>
      <c r="D76" s="513">
        <f aca="true" t="shared" si="17" ref="D76:J76">D77+D78+D79+D80+D81+D82</f>
        <v>74312766</v>
      </c>
      <c r="E76" s="513">
        <f t="shared" si="17"/>
        <v>20317091</v>
      </c>
      <c r="F76" s="513">
        <f t="shared" si="17"/>
        <v>662340</v>
      </c>
      <c r="G76" s="513">
        <f t="shared" si="17"/>
        <v>0</v>
      </c>
      <c r="H76" s="513">
        <f t="shared" si="17"/>
        <v>93967517</v>
      </c>
      <c r="I76" s="513">
        <f t="shared" si="17"/>
        <v>72305800</v>
      </c>
      <c r="J76" s="513">
        <f t="shared" si="17"/>
        <v>5432155</v>
      </c>
      <c r="K76" s="513">
        <f aca="true" t="shared" si="18" ref="K76:S76">K77+K78+K79+K80+K81+K82</f>
        <v>2188455</v>
      </c>
      <c r="L76" s="513">
        <f t="shared" si="18"/>
        <v>1648</v>
      </c>
      <c r="M76" s="513">
        <f t="shared" si="18"/>
        <v>63292105</v>
      </c>
      <c r="N76" s="513">
        <f t="shared" si="18"/>
        <v>1247437</v>
      </c>
      <c r="O76" s="513">
        <f t="shared" si="18"/>
        <v>144000</v>
      </c>
      <c r="P76" s="513">
        <f t="shared" si="18"/>
        <v>0</v>
      </c>
      <c r="Q76" s="513">
        <f t="shared" si="18"/>
        <v>0</v>
      </c>
      <c r="R76" s="513">
        <f t="shared" si="18"/>
        <v>21661717</v>
      </c>
      <c r="S76" s="468">
        <f t="shared" si="18"/>
        <v>86345259</v>
      </c>
      <c r="T76" s="471">
        <f t="shared" si="16"/>
        <v>0.1054169651673863</v>
      </c>
      <c r="U76" s="472"/>
    </row>
    <row r="77" spans="1:21" s="385" customFormat="1" ht="30.75" customHeight="1">
      <c r="A77" s="430" t="s">
        <v>519</v>
      </c>
      <c r="B77" s="449" t="s">
        <v>520</v>
      </c>
      <c r="C77" s="462">
        <f t="shared" si="3"/>
        <v>56109</v>
      </c>
      <c r="D77" s="552">
        <v>0</v>
      </c>
      <c r="E77" s="552">
        <v>56109</v>
      </c>
      <c r="F77" s="552">
        <v>0</v>
      </c>
      <c r="G77" s="552">
        <v>0</v>
      </c>
      <c r="H77" s="513">
        <f t="shared" si="4"/>
        <v>56109</v>
      </c>
      <c r="I77" s="513">
        <f t="shared" si="5"/>
        <v>56109</v>
      </c>
      <c r="J77" s="552">
        <v>43537</v>
      </c>
      <c r="K77" s="552">
        <v>0</v>
      </c>
      <c r="L77" s="552">
        <v>0</v>
      </c>
      <c r="M77" s="514">
        <f t="shared" si="6"/>
        <v>12572</v>
      </c>
      <c r="N77" s="552">
        <v>0</v>
      </c>
      <c r="O77" s="552">
        <v>0</v>
      </c>
      <c r="P77" s="552">
        <v>0</v>
      </c>
      <c r="Q77" s="552">
        <v>0</v>
      </c>
      <c r="R77" s="552">
        <v>0</v>
      </c>
      <c r="S77" s="462">
        <f t="shared" si="7"/>
        <v>12572</v>
      </c>
      <c r="T77" s="471">
        <f t="shared" si="16"/>
        <v>0.7759361243294303</v>
      </c>
      <c r="U77" s="472"/>
    </row>
    <row r="78" spans="1:21" s="385" customFormat="1" ht="30.75" customHeight="1">
      <c r="A78" s="430" t="s">
        <v>521</v>
      </c>
      <c r="B78" s="449" t="s">
        <v>522</v>
      </c>
      <c r="C78" s="462">
        <f t="shared" si="3"/>
        <v>57214646</v>
      </c>
      <c r="D78" s="552">
        <v>39170611</v>
      </c>
      <c r="E78" s="552">
        <v>18044035</v>
      </c>
      <c r="F78" s="552">
        <v>0</v>
      </c>
      <c r="G78" s="552">
        <v>0</v>
      </c>
      <c r="H78" s="513">
        <f t="shared" si="4"/>
        <v>57214646</v>
      </c>
      <c r="I78" s="513">
        <f t="shared" si="5"/>
        <v>47924341</v>
      </c>
      <c r="J78" s="552">
        <v>3088539</v>
      </c>
      <c r="K78" s="552">
        <v>2149594</v>
      </c>
      <c r="L78" s="552">
        <v>0</v>
      </c>
      <c r="M78" s="514">
        <f t="shared" si="6"/>
        <v>41424230</v>
      </c>
      <c r="N78" s="552">
        <v>1246437</v>
      </c>
      <c r="O78" s="552">
        <v>15541</v>
      </c>
      <c r="P78" s="552">
        <v>0</v>
      </c>
      <c r="Q78" s="552">
        <v>0</v>
      </c>
      <c r="R78" s="552">
        <v>9290305</v>
      </c>
      <c r="S78" s="462">
        <f t="shared" si="7"/>
        <v>51976513</v>
      </c>
      <c r="T78" s="471">
        <f t="shared" si="16"/>
        <v>0.10930005276441881</v>
      </c>
      <c r="U78" s="472"/>
    </row>
    <row r="79" spans="1:21" s="385" customFormat="1" ht="30.75" customHeight="1">
      <c r="A79" s="430" t="s">
        <v>523</v>
      </c>
      <c r="B79" s="449" t="s">
        <v>524</v>
      </c>
      <c r="C79" s="462">
        <f t="shared" si="3"/>
        <v>10956655</v>
      </c>
      <c r="D79" s="552">
        <v>10693454</v>
      </c>
      <c r="E79" s="552">
        <v>263201</v>
      </c>
      <c r="F79" s="552">
        <v>0</v>
      </c>
      <c r="G79" s="552">
        <v>0</v>
      </c>
      <c r="H79" s="513">
        <f t="shared" si="4"/>
        <v>10956655</v>
      </c>
      <c r="I79" s="513">
        <f t="shared" si="5"/>
        <v>8471174</v>
      </c>
      <c r="J79" s="552">
        <v>97922</v>
      </c>
      <c r="K79" s="552">
        <v>9393</v>
      </c>
      <c r="L79" s="552">
        <v>1648</v>
      </c>
      <c r="M79" s="514">
        <f t="shared" si="6"/>
        <v>8362211</v>
      </c>
      <c r="N79" s="552">
        <v>0</v>
      </c>
      <c r="O79" s="552">
        <v>0</v>
      </c>
      <c r="P79" s="552">
        <v>0</v>
      </c>
      <c r="Q79" s="552">
        <v>0</v>
      </c>
      <c r="R79" s="552">
        <v>2485481</v>
      </c>
      <c r="S79" s="462">
        <f t="shared" si="7"/>
        <v>10847692</v>
      </c>
      <c r="T79" s="471">
        <f t="shared" si="16"/>
        <v>0.012862798001788182</v>
      </c>
      <c r="U79" s="472"/>
    </row>
    <row r="80" spans="1:21" s="385" customFormat="1" ht="30.75" customHeight="1">
      <c r="A80" s="430" t="s">
        <v>525</v>
      </c>
      <c r="B80" s="449" t="s">
        <v>526</v>
      </c>
      <c r="C80" s="462">
        <f t="shared" si="3"/>
        <v>13204271</v>
      </c>
      <c r="D80" s="552">
        <v>13049124</v>
      </c>
      <c r="E80" s="552">
        <v>155147</v>
      </c>
      <c r="F80" s="552">
        <v>0</v>
      </c>
      <c r="G80" s="552">
        <v>0</v>
      </c>
      <c r="H80" s="513">
        <f t="shared" si="4"/>
        <v>13204271</v>
      </c>
      <c r="I80" s="513">
        <f t="shared" si="5"/>
        <v>6861397</v>
      </c>
      <c r="J80" s="552">
        <v>30900</v>
      </c>
      <c r="K80" s="552">
        <v>19039</v>
      </c>
      <c r="L80" s="552">
        <v>0</v>
      </c>
      <c r="M80" s="514">
        <f t="shared" si="6"/>
        <v>6810458</v>
      </c>
      <c r="N80" s="552">
        <v>1000</v>
      </c>
      <c r="O80" s="552">
        <v>0</v>
      </c>
      <c r="P80" s="552">
        <v>0</v>
      </c>
      <c r="Q80" s="552">
        <v>0</v>
      </c>
      <c r="R80" s="552">
        <v>6342874</v>
      </c>
      <c r="S80" s="462">
        <f t="shared" si="7"/>
        <v>13154332</v>
      </c>
      <c r="T80" s="471">
        <f t="shared" si="16"/>
        <v>0.007278255433988152</v>
      </c>
      <c r="U80" s="472"/>
    </row>
    <row r="81" spans="1:21" s="385" customFormat="1" ht="30.75" customHeight="1">
      <c r="A81" s="430" t="s">
        <v>527</v>
      </c>
      <c r="B81" s="449" t="s">
        <v>528</v>
      </c>
      <c r="C81" s="462">
        <f t="shared" si="3"/>
        <v>13174398</v>
      </c>
      <c r="D81" s="552">
        <v>11381502</v>
      </c>
      <c r="E81" s="552">
        <v>1792896</v>
      </c>
      <c r="F81" s="552">
        <v>662340</v>
      </c>
      <c r="G81" s="552">
        <v>0</v>
      </c>
      <c r="H81" s="513">
        <f t="shared" si="4"/>
        <v>12512058</v>
      </c>
      <c r="I81" s="513">
        <f t="shared" si="5"/>
        <v>8987076</v>
      </c>
      <c r="J81" s="552">
        <v>2170656</v>
      </c>
      <c r="K81" s="552">
        <v>10429</v>
      </c>
      <c r="L81" s="552">
        <v>0</v>
      </c>
      <c r="M81" s="514">
        <f t="shared" si="6"/>
        <v>6677532</v>
      </c>
      <c r="N81" s="552">
        <v>0</v>
      </c>
      <c r="O81" s="552">
        <v>128459</v>
      </c>
      <c r="P81" s="552">
        <v>0</v>
      </c>
      <c r="Q81" s="552">
        <v>0</v>
      </c>
      <c r="R81" s="552">
        <v>3524982</v>
      </c>
      <c r="S81" s="462">
        <f t="shared" si="7"/>
        <v>10330973</v>
      </c>
      <c r="T81" s="471">
        <f t="shared" si="16"/>
        <v>0.24269128245938945</v>
      </c>
      <c r="U81" s="472"/>
    </row>
    <row r="82" spans="1:21" s="385" customFormat="1" ht="30.75" customHeight="1">
      <c r="A82" s="430" t="s">
        <v>571</v>
      </c>
      <c r="B82" s="449" t="s">
        <v>461</v>
      </c>
      <c r="C82" s="462">
        <f t="shared" si="3"/>
        <v>23778</v>
      </c>
      <c r="D82" s="552">
        <v>18075</v>
      </c>
      <c r="E82" s="552">
        <v>5703</v>
      </c>
      <c r="F82" s="552">
        <v>0</v>
      </c>
      <c r="G82" s="552">
        <v>0</v>
      </c>
      <c r="H82" s="513">
        <f t="shared" si="4"/>
        <v>23778</v>
      </c>
      <c r="I82" s="513">
        <f t="shared" si="5"/>
        <v>5703</v>
      </c>
      <c r="J82" s="552">
        <v>601</v>
      </c>
      <c r="K82" s="552">
        <v>0</v>
      </c>
      <c r="L82" s="552">
        <v>0</v>
      </c>
      <c r="M82" s="514">
        <f t="shared" si="6"/>
        <v>5102</v>
      </c>
      <c r="N82" s="552">
        <v>0</v>
      </c>
      <c r="O82" s="552">
        <v>0</v>
      </c>
      <c r="P82" s="552">
        <v>0</v>
      </c>
      <c r="Q82" s="552">
        <v>0</v>
      </c>
      <c r="R82" s="552">
        <v>18075</v>
      </c>
      <c r="S82" s="462">
        <f t="shared" si="7"/>
        <v>23177</v>
      </c>
      <c r="T82" s="471">
        <f t="shared" si="16"/>
        <v>0.10538313168507803</v>
      </c>
      <c r="U82" s="472"/>
    </row>
    <row r="83" spans="1:21" s="385" customFormat="1" ht="30.75" customHeight="1">
      <c r="A83" s="432" t="s">
        <v>63</v>
      </c>
      <c r="B83" s="446" t="s">
        <v>529</v>
      </c>
      <c r="C83" s="462">
        <f t="shared" si="3"/>
        <v>37981026</v>
      </c>
      <c r="D83" s="513">
        <f>D84+D85+D86</f>
        <v>29895379</v>
      </c>
      <c r="E83" s="513">
        <f aca="true" t="shared" si="19" ref="E83:S83">E84+E85+E86</f>
        <v>8085647</v>
      </c>
      <c r="F83" s="513">
        <f t="shared" si="19"/>
        <v>0</v>
      </c>
      <c r="G83" s="513">
        <f t="shared" si="19"/>
        <v>0</v>
      </c>
      <c r="H83" s="513">
        <f t="shared" si="19"/>
        <v>37981026</v>
      </c>
      <c r="I83" s="513">
        <f t="shared" si="19"/>
        <v>31466745</v>
      </c>
      <c r="J83" s="513">
        <f t="shared" si="19"/>
        <v>765692</v>
      </c>
      <c r="K83" s="513">
        <f t="shared" si="19"/>
        <v>0</v>
      </c>
      <c r="L83" s="513">
        <f t="shared" si="19"/>
        <v>0</v>
      </c>
      <c r="M83" s="513">
        <f t="shared" si="19"/>
        <v>28994288</v>
      </c>
      <c r="N83" s="513">
        <f t="shared" si="19"/>
        <v>347701</v>
      </c>
      <c r="O83" s="513">
        <f t="shared" si="19"/>
        <v>1359064</v>
      </c>
      <c r="P83" s="513">
        <f t="shared" si="19"/>
        <v>0</v>
      </c>
      <c r="Q83" s="513">
        <f t="shared" si="19"/>
        <v>0</v>
      </c>
      <c r="R83" s="513">
        <f t="shared" si="19"/>
        <v>6514281</v>
      </c>
      <c r="S83" s="462">
        <f t="shared" si="19"/>
        <v>37215334</v>
      </c>
      <c r="T83" s="471">
        <f t="shared" si="16"/>
        <v>0.024333371627729528</v>
      </c>
      <c r="U83" s="472"/>
    </row>
    <row r="84" spans="1:21" s="385" customFormat="1" ht="30.75" customHeight="1">
      <c r="A84" s="430" t="s">
        <v>530</v>
      </c>
      <c r="B84" s="450" t="s">
        <v>531</v>
      </c>
      <c r="C84" s="462">
        <f t="shared" si="3"/>
        <v>7060041</v>
      </c>
      <c r="D84" s="540">
        <v>6601253</v>
      </c>
      <c r="E84" s="540">
        <v>458788</v>
      </c>
      <c r="F84" s="540">
        <v>0</v>
      </c>
      <c r="G84" s="540">
        <v>0</v>
      </c>
      <c r="H84" s="513">
        <f t="shared" si="4"/>
        <v>7060041</v>
      </c>
      <c r="I84" s="513">
        <f t="shared" si="5"/>
        <v>5409837</v>
      </c>
      <c r="J84" s="540">
        <v>419916</v>
      </c>
      <c r="K84" s="540">
        <v>0</v>
      </c>
      <c r="L84" s="540">
        <v>0</v>
      </c>
      <c r="M84" s="514">
        <f t="shared" si="6"/>
        <v>4739537</v>
      </c>
      <c r="N84" s="540">
        <v>124687</v>
      </c>
      <c r="O84" s="540">
        <v>125697</v>
      </c>
      <c r="P84" s="540">
        <v>0</v>
      </c>
      <c r="Q84" s="541">
        <v>0</v>
      </c>
      <c r="R84" s="542">
        <v>1650204</v>
      </c>
      <c r="S84" s="462">
        <f t="shared" si="7"/>
        <v>6640125</v>
      </c>
      <c r="T84" s="471">
        <f t="shared" si="16"/>
        <v>0.07762082295640331</v>
      </c>
      <c r="U84" s="472"/>
    </row>
    <row r="85" spans="1:21" s="385" customFormat="1" ht="30.75" customHeight="1">
      <c r="A85" s="430" t="s">
        <v>532</v>
      </c>
      <c r="B85" s="450" t="s">
        <v>533</v>
      </c>
      <c r="C85" s="462">
        <f t="shared" si="3"/>
        <v>21010178</v>
      </c>
      <c r="D85" s="540">
        <v>14403293</v>
      </c>
      <c r="E85" s="540">
        <v>6606885</v>
      </c>
      <c r="F85" s="540">
        <v>0</v>
      </c>
      <c r="G85" s="540">
        <v>0</v>
      </c>
      <c r="H85" s="513">
        <f aca="true" t="shared" si="20" ref="H85:H97">C85-F85</f>
        <v>21010178</v>
      </c>
      <c r="I85" s="513">
        <f t="shared" si="5"/>
        <v>17142107</v>
      </c>
      <c r="J85" s="540">
        <v>321126</v>
      </c>
      <c r="K85" s="540">
        <v>0</v>
      </c>
      <c r="L85" s="540">
        <v>0</v>
      </c>
      <c r="M85" s="514">
        <f t="shared" si="6"/>
        <v>15364600</v>
      </c>
      <c r="N85" s="540">
        <v>223014</v>
      </c>
      <c r="O85" s="540">
        <v>1233367</v>
      </c>
      <c r="P85" s="540">
        <v>0</v>
      </c>
      <c r="Q85" s="541">
        <v>0</v>
      </c>
      <c r="R85" s="542">
        <v>3868071</v>
      </c>
      <c r="S85" s="462">
        <f t="shared" si="7"/>
        <v>20689052</v>
      </c>
      <c r="T85" s="471">
        <f t="shared" si="16"/>
        <v>0.018733169732285535</v>
      </c>
      <c r="U85" s="472"/>
    </row>
    <row r="86" spans="1:21" s="385" customFormat="1" ht="30.75" customHeight="1">
      <c r="A86" s="430" t="s">
        <v>534</v>
      </c>
      <c r="B86" s="450" t="s">
        <v>535</v>
      </c>
      <c r="C86" s="462">
        <f t="shared" si="3"/>
        <v>9910807</v>
      </c>
      <c r="D86" s="540">
        <v>8890833</v>
      </c>
      <c r="E86" s="540">
        <v>1019974</v>
      </c>
      <c r="F86" s="540">
        <v>0</v>
      </c>
      <c r="G86" s="540">
        <v>0</v>
      </c>
      <c r="H86" s="513">
        <f t="shared" si="20"/>
        <v>9910807</v>
      </c>
      <c r="I86" s="513">
        <f t="shared" si="5"/>
        <v>8914801</v>
      </c>
      <c r="J86" s="540">
        <v>24650</v>
      </c>
      <c r="K86" s="540">
        <v>0</v>
      </c>
      <c r="L86" s="540">
        <v>0</v>
      </c>
      <c r="M86" s="514">
        <f t="shared" si="6"/>
        <v>8890151</v>
      </c>
      <c r="N86" s="540">
        <v>0</v>
      </c>
      <c r="O86" s="540">
        <v>0</v>
      </c>
      <c r="P86" s="540">
        <v>0</v>
      </c>
      <c r="Q86" s="541">
        <v>0</v>
      </c>
      <c r="R86" s="542">
        <v>996006</v>
      </c>
      <c r="S86" s="462">
        <f t="shared" si="7"/>
        <v>9886157</v>
      </c>
      <c r="T86" s="471">
        <f t="shared" si="16"/>
        <v>0.0027650645258374246</v>
      </c>
      <c r="U86" s="472"/>
    </row>
    <row r="87" spans="1:21" s="385" customFormat="1" ht="30.75" customHeight="1">
      <c r="A87" s="432" t="s">
        <v>83</v>
      </c>
      <c r="B87" s="446" t="s">
        <v>536</v>
      </c>
      <c r="C87" s="462">
        <f t="shared" si="3"/>
        <v>32521161</v>
      </c>
      <c r="D87" s="513">
        <f>D88+D89+D90</f>
        <v>31710212</v>
      </c>
      <c r="E87" s="513">
        <f aca="true" t="shared" si="21" ref="E87:S87">E88+E89+E90</f>
        <v>810949</v>
      </c>
      <c r="F87" s="513">
        <f t="shared" si="21"/>
        <v>0</v>
      </c>
      <c r="G87" s="513">
        <f t="shared" si="21"/>
        <v>0</v>
      </c>
      <c r="H87" s="513">
        <f t="shared" si="21"/>
        <v>32521161</v>
      </c>
      <c r="I87" s="513">
        <f t="shared" si="21"/>
        <v>31120889</v>
      </c>
      <c r="J87" s="513">
        <f t="shared" si="21"/>
        <v>395164</v>
      </c>
      <c r="K87" s="513">
        <f t="shared" si="21"/>
        <v>0</v>
      </c>
      <c r="L87" s="513">
        <f t="shared" si="21"/>
        <v>0</v>
      </c>
      <c r="M87" s="513">
        <f t="shared" si="21"/>
        <v>8565909</v>
      </c>
      <c r="N87" s="513">
        <f t="shared" si="21"/>
        <v>22131666</v>
      </c>
      <c r="O87" s="513">
        <f t="shared" si="21"/>
        <v>0</v>
      </c>
      <c r="P87" s="513">
        <f t="shared" si="21"/>
        <v>0</v>
      </c>
      <c r="Q87" s="513">
        <f t="shared" si="21"/>
        <v>28150</v>
      </c>
      <c r="R87" s="513">
        <f t="shared" si="21"/>
        <v>1400272</v>
      </c>
      <c r="S87" s="462">
        <f t="shared" si="21"/>
        <v>32125997</v>
      </c>
      <c r="T87" s="471">
        <f t="shared" si="16"/>
        <v>0.012697709246030857</v>
      </c>
      <c r="U87" s="472"/>
    </row>
    <row r="88" spans="1:21" s="385" customFormat="1" ht="30.75" customHeight="1">
      <c r="A88" s="430" t="s">
        <v>537</v>
      </c>
      <c r="B88" s="440" t="s">
        <v>538</v>
      </c>
      <c r="C88" s="462">
        <f t="shared" si="3"/>
        <v>352543</v>
      </c>
      <c r="D88" s="553">
        <v>98867</v>
      </c>
      <c r="E88" s="553">
        <v>253676</v>
      </c>
      <c r="F88" s="553">
        <v>0</v>
      </c>
      <c r="G88" s="553">
        <v>0</v>
      </c>
      <c r="H88" s="513">
        <f t="shared" si="20"/>
        <v>352543</v>
      </c>
      <c r="I88" s="513">
        <f t="shared" si="5"/>
        <v>307143</v>
      </c>
      <c r="J88" s="553">
        <v>0</v>
      </c>
      <c r="K88" s="553">
        <v>0</v>
      </c>
      <c r="L88" s="553">
        <v>0</v>
      </c>
      <c r="M88" s="515">
        <f t="shared" si="6"/>
        <v>278993</v>
      </c>
      <c r="N88" s="553">
        <v>0</v>
      </c>
      <c r="O88" s="553">
        <v>0</v>
      </c>
      <c r="P88" s="553">
        <v>0</v>
      </c>
      <c r="Q88" s="555">
        <v>28150</v>
      </c>
      <c r="R88" s="554">
        <v>45400</v>
      </c>
      <c r="S88" s="462">
        <f t="shared" si="7"/>
        <v>352543</v>
      </c>
      <c r="T88" s="471">
        <f t="shared" si="16"/>
        <v>0</v>
      </c>
      <c r="U88" s="472"/>
    </row>
    <row r="89" spans="1:21" s="385" customFormat="1" ht="30.75" customHeight="1">
      <c r="A89" s="430" t="s">
        <v>539</v>
      </c>
      <c r="B89" s="440" t="s">
        <v>540</v>
      </c>
      <c r="C89" s="462">
        <f t="shared" si="3"/>
        <v>4039043</v>
      </c>
      <c r="D89" s="553">
        <v>3627836</v>
      </c>
      <c r="E89" s="553">
        <v>411207</v>
      </c>
      <c r="F89" s="553">
        <v>0</v>
      </c>
      <c r="G89" s="553">
        <v>0</v>
      </c>
      <c r="H89" s="513">
        <f t="shared" si="20"/>
        <v>4039043</v>
      </c>
      <c r="I89" s="513">
        <f t="shared" si="5"/>
        <v>2953656</v>
      </c>
      <c r="J89" s="553">
        <v>395164</v>
      </c>
      <c r="K89" s="553">
        <v>0</v>
      </c>
      <c r="L89" s="553">
        <v>0</v>
      </c>
      <c r="M89" s="515">
        <f t="shared" si="6"/>
        <v>2558492</v>
      </c>
      <c r="N89" s="553">
        <v>0</v>
      </c>
      <c r="O89" s="553">
        <v>0</v>
      </c>
      <c r="P89" s="553">
        <v>0</v>
      </c>
      <c r="Q89" s="555">
        <v>0</v>
      </c>
      <c r="R89" s="554">
        <v>1085387</v>
      </c>
      <c r="S89" s="462">
        <f t="shared" si="7"/>
        <v>3643879</v>
      </c>
      <c r="T89" s="471">
        <f t="shared" si="16"/>
        <v>0.1337880917750747</v>
      </c>
      <c r="U89" s="472"/>
    </row>
    <row r="90" spans="1:21" s="385" customFormat="1" ht="30.75" customHeight="1">
      <c r="A90" s="430" t="s">
        <v>541</v>
      </c>
      <c r="B90" s="441" t="s">
        <v>542</v>
      </c>
      <c r="C90" s="462">
        <f t="shared" si="3"/>
        <v>28129575</v>
      </c>
      <c r="D90" s="554">
        <v>27983509</v>
      </c>
      <c r="E90" s="554">
        <v>146066</v>
      </c>
      <c r="F90" s="554" t="s">
        <v>445</v>
      </c>
      <c r="G90" s="554" t="s">
        <v>445</v>
      </c>
      <c r="H90" s="513">
        <f t="shared" si="20"/>
        <v>28129575</v>
      </c>
      <c r="I90" s="513">
        <f t="shared" si="5"/>
        <v>27860090</v>
      </c>
      <c r="J90" s="554">
        <v>0</v>
      </c>
      <c r="K90" s="554" t="s">
        <v>445</v>
      </c>
      <c r="L90" s="554" t="s">
        <v>445</v>
      </c>
      <c r="M90" s="515">
        <f t="shared" si="6"/>
        <v>5728424</v>
      </c>
      <c r="N90" s="554">
        <v>22131666</v>
      </c>
      <c r="O90" s="554" t="s">
        <v>445</v>
      </c>
      <c r="P90" s="554" t="s">
        <v>445</v>
      </c>
      <c r="Q90" s="554" t="s">
        <v>445</v>
      </c>
      <c r="R90" s="554">
        <v>269485</v>
      </c>
      <c r="S90" s="462">
        <f t="shared" si="7"/>
        <v>28129575</v>
      </c>
      <c r="T90" s="471">
        <f t="shared" si="16"/>
        <v>0</v>
      </c>
      <c r="U90" s="472"/>
    </row>
    <row r="91" spans="1:21" s="385" customFormat="1" ht="30.75" customHeight="1">
      <c r="A91" s="432" t="s">
        <v>84</v>
      </c>
      <c r="B91" s="446" t="s">
        <v>543</v>
      </c>
      <c r="C91" s="462">
        <f t="shared" si="3"/>
        <v>28601616</v>
      </c>
      <c r="D91" s="513">
        <f>D92+D93+D94</f>
        <v>27417215</v>
      </c>
      <c r="E91" s="513">
        <f aca="true" t="shared" si="22" ref="E91:S91">E92+E93+E94</f>
        <v>1184401</v>
      </c>
      <c r="F91" s="513">
        <f t="shared" si="22"/>
        <v>448700</v>
      </c>
      <c r="G91" s="513">
        <f t="shared" si="22"/>
        <v>0</v>
      </c>
      <c r="H91" s="513">
        <f t="shared" si="22"/>
        <v>28152916</v>
      </c>
      <c r="I91" s="513">
        <f t="shared" si="22"/>
        <v>10854417</v>
      </c>
      <c r="J91" s="513">
        <f t="shared" si="22"/>
        <v>46050</v>
      </c>
      <c r="K91" s="513">
        <f t="shared" si="22"/>
        <v>210550</v>
      </c>
      <c r="L91" s="513">
        <f t="shared" si="22"/>
        <v>0</v>
      </c>
      <c r="M91" s="513">
        <f t="shared" si="22"/>
        <v>10597817</v>
      </c>
      <c r="N91" s="513">
        <f t="shared" si="22"/>
        <v>0</v>
      </c>
      <c r="O91" s="513">
        <f t="shared" si="22"/>
        <v>0</v>
      </c>
      <c r="P91" s="513">
        <f t="shared" si="22"/>
        <v>0</v>
      </c>
      <c r="Q91" s="513">
        <f t="shared" si="22"/>
        <v>0</v>
      </c>
      <c r="R91" s="513">
        <f t="shared" si="22"/>
        <v>17298499</v>
      </c>
      <c r="S91" s="462">
        <f t="shared" si="22"/>
        <v>27896316</v>
      </c>
      <c r="T91" s="471">
        <f t="shared" si="16"/>
        <v>0.023640145758173838</v>
      </c>
      <c r="U91" s="472"/>
    </row>
    <row r="92" spans="1:21" s="385" customFormat="1" ht="30.75" customHeight="1">
      <c r="A92" s="430" t="s">
        <v>544</v>
      </c>
      <c r="B92" s="434" t="s">
        <v>558</v>
      </c>
      <c r="C92" s="462">
        <f t="shared" si="3"/>
        <v>1890650</v>
      </c>
      <c r="D92" s="519">
        <v>1889500</v>
      </c>
      <c r="E92" s="519">
        <v>1150</v>
      </c>
      <c r="F92" s="519">
        <v>10200</v>
      </c>
      <c r="G92" s="519"/>
      <c r="H92" s="513">
        <f t="shared" si="20"/>
        <v>1880450</v>
      </c>
      <c r="I92" s="513">
        <f t="shared" si="5"/>
        <v>228794</v>
      </c>
      <c r="J92" s="519">
        <v>200</v>
      </c>
      <c r="K92" s="519">
        <v>0</v>
      </c>
      <c r="L92" s="520"/>
      <c r="M92" s="514">
        <f t="shared" si="6"/>
        <v>228594</v>
      </c>
      <c r="N92" s="519">
        <v>0</v>
      </c>
      <c r="O92" s="519"/>
      <c r="P92" s="519"/>
      <c r="Q92" s="519"/>
      <c r="R92" s="519">
        <v>1651656</v>
      </c>
      <c r="S92" s="462">
        <f t="shared" si="7"/>
        <v>1880250</v>
      </c>
      <c r="T92" s="471">
        <f t="shared" si="16"/>
        <v>0.0008741487976083289</v>
      </c>
      <c r="U92" s="472"/>
    </row>
    <row r="93" spans="1:21" s="385" customFormat="1" ht="30.75" customHeight="1">
      <c r="A93" s="430" t="s">
        <v>546</v>
      </c>
      <c r="B93" s="434" t="s">
        <v>547</v>
      </c>
      <c r="C93" s="462">
        <f t="shared" si="3"/>
        <v>17978716</v>
      </c>
      <c r="D93" s="519">
        <v>16854426</v>
      </c>
      <c r="E93" s="519">
        <v>1124290</v>
      </c>
      <c r="F93" s="519">
        <v>438500</v>
      </c>
      <c r="G93" s="519">
        <v>0</v>
      </c>
      <c r="H93" s="513">
        <f t="shared" si="20"/>
        <v>17540216</v>
      </c>
      <c r="I93" s="513">
        <f t="shared" si="5"/>
        <v>2562910</v>
      </c>
      <c r="J93" s="519">
        <v>43450</v>
      </c>
      <c r="K93" s="519">
        <v>80550</v>
      </c>
      <c r="L93" s="520">
        <v>0</v>
      </c>
      <c r="M93" s="514">
        <f t="shared" si="6"/>
        <v>2438910</v>
      </c>
      <c r="N93" s="519">
        <v>0</v>
      </c>
      <c r="O93" s="519">
        <v>0</v>
      </c>
      <c r="P93" s="519">
        <v>0</v>
      </c>
      <c r="Q93" s="519">
        <v>0</v>
      </c>
      <c r="R93" s="519">
        <v>14977306</v>
      </c>
      <c r="S93" s="462">
        <f t="shared" si="7"/>
        <v>17416216</v>
      </c>
      <c r="T93" s="471">
        <f t="shared" si="16"/>
        <v>0.048382502702006704</v>
      </c>
      <c r="U93" s="472"/>
    </row>
    <row r="94" spans="1:21" s="385" customFormat="1" ht="30.75" customHeight="1">
      <c r="A94" s="442" t="s">
        <v>548</v>
      </c>
      <c r="B94" s="434" t="s">
        <v>549</v>
      </c>
      <c r="C94" s="462">
        <f t="shared" si="3"/>
        <v>8732250</v>
      </c>
      <c r="D94" s="519">
        <v>8673289</v>
      </c>
      <c r="E94" s="519">
        <v>58961</v>
      </c>
      <c r="F94" s="519">
        <v>0</v>
      </c>
      <c r="G94" s="519">
        <v>0</v>
      </c>
      <c r="H94" s="513">
        <f t="shared" si="20"/>
        <v>8732250</v>
      </c>
      <c r="I94" s="513">
        <f t="shared" si="5"/>
        <v>8062713</v>
      </c>
      <c r="J94" s="519">
        <v>2400</v>
      </c>
      <c r="K94" s="519">
        <v>130000</v>
      </c>
      <c r="L94" s="520">
        <v>0</v>
      </c>
      <c r="M94" s="514">
        <f t="shared" si="6"/>
        <v>7930313</v>
      </c>
      <c r="N94" s="519">
        <v>0</v>
      </c>
      <c r="O94" s="519">
        <v>0</v>
      </c>
      <c r="P94" s="519">
        <v>0</v>
      </c>
      <c r="Q94" s="519">
        <v>0</v>
      </c>
      <c r="R94" s="521">
        <v>669537</v>
      </c>
      <c r="S94" s="462">
        <f t="shared" si="7"/>
        <v>8599850</v>
      </c>
      <c r="T94" s="471">
        <f t="shared" si="16"/>
        <v>0.01642127159927434</v>
      </c>
      <c r="U94" s="472"/>
    </row>
    <row r="95" spans="1:21" s="385" customFormat="1" ht="30.75" customHeight="1">
      <c r="A95" s="432" t="s">
        <v>85</v>
      </c>
      <c r="B95" s="433" t="s">
        <v>550</v>
      </c>
      <c r="C95" s="462">
        <f t="shared" si="3"/>
        <v>5085566</v>
      </c>
      <c r="D95" s="513">
        <f>D96+D97</f>
        <v>4958499</v>
      </c>
      <c r="E95" s="513">
        <f aca="true" t="shared" si="23" ref="E95:S95">E96+E97</f>
        <v>127067</v>
      </c>
      <c r="F95" s="513">
        <f t="shared" si="23"/>
        <v>0</v>
      </c>
      <c r="G95" s="513">
        <f t="shared" si="23"/>
        <v>0</v>
      </c>
      <c r="H95" s="513">
        <f t="shared" si="23"/>
        <v>5085566</v>
      </c>
      <c r="I95" s="513">
        <f t="shared" si="23"/>
        <v>4416752</v>
      </c>
      <c r="J95" s="513">
        <f t="shared" si="23"/>
        <v>30200</v>
      </c>
      <c r="K95" s="513">
        <f t="shared" si="23"/>
        <v>0</v>
      </c>
      <c r="L95" s="513">
        <f t="shared" si="23"/>
        <v>0</v>
      </c>
      <c r="M95" s="513">
        <f t="shared" si="23"/>
        <v>4386552</v>
      </c>
      <c r="N95" s="513">
        <f t="shared" si="23"/>
        <v>0</v>
      </c>
      <c r="O95" s="513">
        <f t="shared" si="23"/>
        <v>0</v>
      </c>
      <c r="P95" s="513">
        <f t="shared" si="23"/>
        <v>0</v>
      </c>
      <c r="Q95" s="513">
        <f t="shared" si="23"/>
        <v>0</v>
      </c>
      <c r="R95" s="513">
        <f t="shared" si="23"/>
        <v>668814</v>
      </c>
      <c r="S95" s="462">
        <f t="shared" si="23"/>
        <v>5055366</v>
      </c>
      <c r="T95" s="471">
        <f t="shared" si="16"/>
        <v>0.006837603741391865</v>
      </c>
      <c r="U95" s="472"/>
    </row>
    <row r="96" spans="1:21" s="385" customFormat="1" ht="30.75" customHeight="1">
      <c r="A96" s="430" t="s">
        <v>551</v>
      </c>
      <c r="B96" s="434" t="s">
        <v>552</v>
      </c>
      <c r="C96" s="462">
        <f t="shared" si="3"/>
        <v>878719</v>
      </c>
      <c r="D96" s="511">
        <v>777871</v>
      </c>
      <c r="E96" s="511">
        <v>100848</v>
      </c>
      <c r="F96" s="511"/>
      <c r="G96" s="511">
        <v>0</v>
      </c>
      <c r="H96" s="513">
        <f t="shared" si="20"/>
        <v>878719</v>
      </c>
      <c r="I96" s="513">
        <f t="shared" si="5"/>
        <v>849867</v>
      </c>
      <c r="J96" s="511">
        <v>17800</v>
      </c>
      <c r="K96" s="511"/>
      <c r="L96" s="511">
        <v>0</v>
      </c>
      <c r="M96" s="514">
        <f t="shared" si="6"/>
        <v>832067</v>
      </c>
      <c r="N96" s="511"/>
      <c r="O96" s="511"/>
      <c r="P96" s="511"/>
      <c r="Q96" s="511"/>
      <c r="R96" s="514">
        <v>28852</v>
      </c>
      <c r="S96" s="462">
        <f t="shared" si="7"/>
        <v>860919</v>
      </c>
      <c r="T96" s="471">
        <f t="shared" si="16"/>
        <v>0.02094445366157293</v>
      </c>
      <c r="U96" s="472"/>
    </row>
    <row r="97" spans="1:21" ht="30.75" customHeight="1" thickBot="1">
      <c r="A97" s="430" t="s">
        <v>553</v>
      </c>
      <c r="B97" s="434" t="s">
        <v>554</v>
      </c>
      <c r="C97" s="462">
        <f t="shared" si="3"/>
        <v>4206847</v>
      </c>
      <c r="D97" s="511">
        <v>4180628</v>
      </c>
      <c r="E97" s="511">
        <v>26219</v>
      </c>
      <c r="F97" s="511"/>
      <c r="G97" s="511">
        <v>0</v>
      </c>
      <c r="H97" s="513">
        <f t="shared" si="20"/>
        <v>4206847</v>
      </c>
      <c r="I97" s="513">
        <f t="shared" si="5"/>
        <v>3566885</v>
      </c>
      <c r="J97" s="511">
        <v>12400</v>
      </c>
      <c r="K97" s="511"/>
      <c r="L97" s="511">
        <v>0</v>
      </c>
      <c r="M97" s="514">
        <f t="shared" si="6"/>
        <v>3554485</v>
      </c>
      <c r="N97" s="511"/>
      <c r="O97" s="511"/>
      <c r="P97" s="511"/>
      <c r="Q97" s="511"/>
      <c r="R97" s="514">
        <v>639962</v>
      </c>
      <c r="S97" s="462">
        <f t="shared" si="7"/>
        <v>4194447</v>
      </c>
      <c r="T97" s="471">
        <f t="shared" si="16"/>
        <v>0.0034764227049652566</v>
      </c>
      <c r="U97" s="473"/>
    </row>
    <row r="98" spans="1:20" s="384" customFormat="1" ht="29.25" customHeight="1" thickTop="1">
      <c r="A98" s="880"/>
      <c r="B98" s="880"/>
      <c r="C98" s="880"/>
      <c r="D98" s="880"/>
      <c r="E98" s="880"/>
      <c r="F98" s="421"/>
      <c r="G98" s="416"/>
      <c r="H98" s="416"/>
      <c r="I98" s="416"/>
      <c r="J98" s="416"/>
      <c r="K98" s="416"/>
      <c r="L98" s="416"/>
      <c r="M98" s="416"/>
      <c r="N98" s="416"/>
      <c r="O98" s="878" t="str">
        <f>'Thong tin'!B8</f>
        <v>Lâm Đồng, ngày 04 tháng 10 năm 2016</v>
      </c>
      <c r="P98" s="878"/>
      <c r="Q98" s="878"/>
      <c r="R98" s="878"/>
      <c r="S98" s="878"/>
      <c r="T98" s="878"/>
    </row>
    <row r="99" spans="1:20" s="405" customFormat="1" ht="19.5" customHeight="1">
      <c r="A99" s="418"/>
      <c r="B99" s="887" t="s">
        <v>4</v>
      </c>
      <c r="C99" s="887"/>
      <c r="D99" s="887"/>
      <c r="E99" s="887"/>
      <c r="F99" s="414"/>
      <c r="G99" s="414"/>
      <c r="H99" s="414"/>
      <c r="I99" s="414"/>
      <c r="J99" s="414"/>
      <c r="K99" s="414"/>
      <c r="L99" s="414"/>
      <c r="M99" s="414"/>
      <c r="N99" s="414"/>
      <c r="O99" s="879" t="str">
        <f>'Thong tin'!B7</f>
        <v>CỤC TRƯỞNG</v>
      </c>
      <c r="P99" s="879"/>
      <c r="Q99" s="879"/>
      <c r="R99" s="879"/>
      <c r="S99" s="879"/>
      <c r="T99" s="879"/>
    </row>
    <row r="100" spans="1:20" ht="18.75">
      <c r="A100" s="412"/>
      <c r="B100" s="877"/>
      <c r="C100" s="877"/>
      <c r="D100" s="877"/>
      <c r="E100" s="413"/>
      <c r="F100" s="413"/>
      <c r="G100" s="413"/>
      <c r="H100" s="413"/>
      <c r="I100" s="413"/>
      <c r="J100" s="413"/>
      <c r="K100" s="413"/>
      <c r="L100" s="413"/>
      <c r="M100" s="413"/>
      <c r="N100" s="413"/>
      <c r="O100" s="875"/>
      <c r="P100" s="875"/>
      <c r="Q100" s="875"/>
      <c r="R100" s="875"/>
      <c r="S100" s="875"/>
      <c r="T100" s="875"/>
    </row>
    <row r="101" spans="1:20" ht="18.75">
      <c r="A101" s="412"/>
      <c r="B101" s="412"/>
      <c r="C101" s="412"/>
      <c r="D101" s="413"/>
      <c r="E101" s="413"/>
      <c r="F101" s="413"/>
      <c r="G101" s="413"/>
      <c r="H101" s="413"/>
      <c r="I101" s="413"/>
      <c r="J101" s="413"/>
      <c r="K101" s="413"/>
      <c r="L101" s="413"/>
      <c r="M101" s="413"/>
      <c r="N101" s="413"/>
      <c r="O101" s="413"/>
      <c r="P101" s="413"/>
      <c r="Q101" s="413"/>
      <c r="R101" s="413"/>
      <c r="S101" s="412"/>
      <c r="T101" s="412"/>
    </row>
    <row r="102" spans="1:20" ht="15.75">
      <c r="A102" s="411"/>
      <c r="B102" s="891"/>
      <c r="C102" s="891"/>
      <c r="D102" s="891"/>
      <c r="E102" s="422"/>
      <c r="F102" s="422"/>
      <c r="G102" s="422"/>
      <c r="H102" s="422"/>
      <c r="I102" s="422"/>
      <c r="J102" s="422"/>
      <c r="K102" s="422"/>
      <c r="L102" s="422"/>
      <c r="M102" s="422"/>
      <c r="N102" s="422"/>
      <c r="O102" s="422"/>
      <c r="P102" s="422"/>
      <c r="Q102" s="891"/>
      <c r="R102" s="891"/>
      <c r="S102" s="891"/>
      <c r="T102" s="411"/>
    </row>
    <row r="103" spans="1:20" ht="15.75" customHeight="1">
      <c r="A103" s="423"/>
      <c r="B103" s="417"/>
      <c r="C103" s="417"/>
      <c r="D103" s="424"/>
      <c r="E103" s="424"/>
      <c r="F103" s="424"/>
      <c r="G103" s="424"/>
      <c r="H103" s="424"/>
      <c r="I103" s="424"/>
      <c r="J103" s="424"/>
      <c r="K103" s="424"/>
      <c r="L103" s="424"/>
      <c r="M103" s="424"/>
      <c r="N103" s="424"/>
      <c r="O103" s="424"/>
      <c r="P103" s="424"/>
      <c r="Q103" s="424"/>
      <c r="R103" s="424"/>
      <c r="S103" s="417"/>
      <c r="T103" s="417"/>
    </row>
    <row r="104" spans="1:20" ht="15.75" customHeight="1">
      <c r="A104" s="411"/>
      <c r="B104" s="894"/>
      <c r="C104" s="894"/>
      <c r="D104" s="894"/>
      <c r="E104" s="894"/>
      <c r="F104" s="894"/>
      <c r="G104" s="894"/>
      <c r="H104" s="894"/>
      <c r="I104" s="894"/>
      <c r="J104" s="894"/>
      <c r="K104" s="894"/>
      <c r="L104" s="894"/>
      <c r="M104" s="894"/>
      <c r="N104" s="894"/>
      <c r="O104" s="894"/>
      <c r="P104" s="894"/>
      <c r="Q104" s="422"/>
      <c r="R104" s="422"/>
      <c r="S104" s="411"/>
      <c r="T104" s="411"/>
    </row>
    <row r="105" spans="1:20" ht="15.75">
      <c r="A105" s="425"/>
      <c r="B105" s="425"/>
      <c r="C105" s="425"/>
      <c r="D105" s="425"/>
      <c r="E105" s="425"/>
      <c r="F105" s="425"/>
      <c r="G105" s="425"/>
      <c r="H105" s="425"/>
      <c r="I105" s="425"/>
      <c r="J105" s="425"/>
      <c r="K105" s="425"/>
      <c r="L105" s="425"/>
      <c r="M105" s="425"/>
      <c r="N105" s="425"/>
      <c r="O105" s="425"/>
      <c r="P105" s="425"/>
      <c r="Q105" s="425"/>
      <c r="R105" s="411"/>
      <c r="S105" s="411"/>
      <c r="T105" s="411"/>
    </row>
    <row r="106" spans="1:20" ht="18.75">
      <c r="A106" s="411"/>
      <c r="B106" s="883" t="str">
        <f>'Thong tin'!B5</f>
        <v>Phạm Ngọc Hoa</v>
      </c>
      <c r="C106" s="883"/>
      <c r="D106" s="883"/>
      <c r="E106" s="883"/>
      <c r="F106" s="417"/>
      <c r="G106" s="417"/>
      <c r="H106" s="417"/>
      <c r="I106" s="417"/>
      <c r="J106" s="417"/>
      <c r="K106" s="417"/>
      <c r="L106" s="417"/>
      <c r="M106" s="417"/>
      <c r="N106" s="417"/>
      <c r="O106" s="883" t="str">
        <f>'Thong tin'!B6</f>
        <v>Trần Hữu Thọ </v>
      </c>
      <c r="P106" s="883"/>
      <c r="Q106" s="883"/>
      <c r="R106" s="883"/>
      <c r="S106" s="883"/>
      <c r="T106" s="883"/>
    </row>
    <row r="107" spans="2:20" ht="18.75">
      <c r="B107" s="892"/>
      <c r="C107" s="892"/>
      <c r="D107" s="892"/>
      <c r="E107" s="892"/>
      <c r="F107" s="385"/>
      <c r="G107" s="385"/>
      <c r="H107" s="385"/>
      <c r="I107" s="385"/>
      <c r="J107" s="385"/>
      <c r="K107" s="385"/>
      <c r="L107" s="385"/>
      <c r="M107" s="385"/>
      <c r="N107" s="385"/>
      <c r="O107" s="385"/>
      <c r="P107" s="892"/>
      <c r="Q107" s="892"/>
      <c r="R107" s="892"/>
      <c r="S107" s="892"/>
      <c r="T107" s="893"/>
    </row>
  </sheetData>
  <sheetProtection/>
  <mergeCells count="39">
    <mergeCell ref="O106:T106"/>
    <mergeCell ref="C6:E6"/>
    <mergeCell ref="C7:C9"/>
    <mergeCell ref="B99:E99"/>
    <mergeCell ref="A10:B10"/>
    <mergeCell ref="R7:R9"/>
    <mergeCell ref="I8:I9"/>
    <mergeCell ref="J8:Q8"/>
    <mergeCell ref="H7:H9"/>
    <mergeCell ref="Q5:T5"/>
    <mergeCell ref="D7:E7"/>
    <mergeCell ref="D8:D9"/>
    <mergeCell ref="E8:E9"/>
    <mergeCell ref="E1:P1"/>
    <mergeCell ref="E2:P2"/>
    <mergeCell ref="E3:P3"/>
    <mergeCell ref="F6:F9"/>
    <mergeCell ref="G6:G9"/>
    <mergeCell ref="H6:R6"/>
    <mergeCell ref="A2:D2"/>
    <mergeCell ref="Q2:T2"/>
    <mergeCell ref="Q4:T4"/>
    <mergeCell ref="O100:T100"/>
    <mergeCell ref="B100:D100"/>
    <mergeCell ref="O99:T99"/>
    <mergeCell ref="T6:T9"/>
    <mergeCell ref="I7:Q7"/>
    <mergeCell ref="O98:T98"/>
    <mergeCell ref="S6:S9"/>
    <mergeCell ref="A3:D3"/>
    <mergeCell ref="A98:E98"/>
    <mergeCell ref="Q102:S102"/>
    <mergeCell ref="B102:D102"/>
    <mergeCell ref="B107:E107"/>
    <mergeCell ref="P107:T107"/>
    <mergeCell ref="B106:E106"/>
    <mergeCell ref="B104:P104"/>
    <mergeCell ref="A11:B11"/>
    <mergeCell ref="A6:B9"/>
  </mergeCells>
  <printOptions/>
  <pageMargins left="0.24" right="0" top="0" bottom="0" header="0.511811023622047" footer="0.275590551181102"/>
  <pageSetup horizontalDpi="600" verticalDpi="600" orientation="landscape" paperSize="9" scale="48"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33" customWidth="1"/>
    <col min="2" max="2" width="22.125" style="33" customWidth="1"/>
    <col min="3" max="3" width="7.50390625" style="73" customWidth="1"/>
    <col min="4" max="4" width="12.375" style="73" customWidth="1"/>
    <col min="5" max="5" width="6.25390625" style="73" customWidth="1"/>
    <col min="6" max="6" width="12.625" style="73" customWidth="1"/>
    <col min="7" max="7" width="8.00390625" style="33" customWidth="1"/>
    <col min="8" max="8" width="11.25390625" style="33" customWidth="1"/>
    <col min="9" max="9" width="7.125" style="33" customWidth="1"/>
    <col min="10" max="10" width="11.25390625" style="33" customWidth="1"/>
    <col min="11" max="11" width="7.375" style="33" customWidth="1"/>
    <col min="12" max="12" width="10.50390625" style="33" customWidth="1"/>
    <col min="13" max="13" width="6.00390625" style="33" customWidth="1"/>
    <col min="14" max="14" width="10.875" style="33" customWidth="1"/>
    <col min="15" max="15" width="14.625" style="74" customWidth="1"/>
    <col min="16" max="16" width="13.00390625" style="74" customWidth="1"/>
    <col min="17"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6" ht="26.25" customHeight="1">
      <c r="A1" s="613" t="s">
        <v>29</v>
      </c>
      <c r="B1" s="613"/>
      <c r="C1" s="613"/>
      <c r="D1" s="613"/>
      <c r="E1" s="612" t="s">
        <v>378</v>
      </c>
      <c r="F1" s="612"/>
      <c r="G1" s="612"/>
      <c r="H1" s="612"/>
      <c r="I1" s="612"/>
      <c r="J1" s="612"/>
      <c r="K1" s="612"/>
      <c r="L1" s="31" t="s">
        <v>354</v>
      </c>
      <c r="M1" s="31"/>
      <c r="N1" s="31"/>
      <c r="O1" s="32"/>
      <c r="P1" s="32"/>
    </row>
    <row r="2" spans="1:16" ht="15.75" customHeight="1">
      <c r="A2" s="614" t="s">
        <v>245</v>
      </c>
      <c r="B2" s="614"/>
      <c r="C2" s="614"/>
      <c r="D2" s="614"/>
      <c r="E2" s="612"/>
      <c r="F2" s="612"/>
      <c r="G2" s="612"/>
      <c r="H2" s="612"/>
      <c r="I2" s="612"/>
      <c r="J2" s="612"/>
      <c r="K2" s="612"/>
      <c r="L2" s="604" t="s">
        <v>257</v>
      </c>
      <c r="M2" s="604"/>
      <c r="N2" s="604"/>
      <c r="O2" s="35"/>
      <c r="P2" s="32"/>
    </row>
    <row r="3" spans="1:16" ht="18" customHeight="1">
      <c r="A3" s="614" t="s">
        <v>246</v>
      </c>
      <c r="B3" s="614"/>
      <c r="C3" s="614"/>
      <c r="D3" s="614"/>
      <c r="E3" s="615" t="s">
        <v>374</v>
      </c>
      <c r="F3" s="615"/>
      <c r="G3" s="615"/>
      <c r="H3" s="615"/>
      <c r="I3" s="615"/>
      <c r="J3" s="615"/>
      <c r="K3" s="36"/>
      <c r="L3" s="605" t="s">
        <v>373</v>
      </c>
      <c r="M3" s="605"/>
      <c r="N3" s="605"/>
      <c r="O3" s="32"/>
      <c r="P3" s="32"/>
    </row>
    <row r="4" spans="1:16" ht="21" customHeight="1">
      <c r="A4" s="611" t="s">
        <v>260</v>
      </c>
      <c r="B4" s="611"/>
      <c r="C4" s="611"/>
      <c r="D4" s="611"/>
      <c r="E4" s="39"/>
      <c r="F4" s="40"/>
      <c r="G4" s="41"/>
      <c r="H4" s="41"/>
      <c r="I4" s="41"/>
      <c r="J4" s="41"/>
      <c r="K4" s="32"/>
      <c r="L4" s="604" t="s">
        <v>252</v>
      </c>
      <c r="M4" s="604"/>
      <c r="N4" s="604"/>
      <c r="O4" s="35"/>
      <c r="P4" s="32"/>
    </row>
    <row r="5" spans="1:16" ht="18" customHeight="1">
      <c r="A5" s="41"/>
      <c r="B5" s="32"/>
      <c r="C5" s="42"/>
      <c r="D5" s="609"/>
      <c r="E5" s="609"/>
      <c r="F5" s="609"/>
      <c r="G5" s="609"/>
      <c r="H5" s="609"/>
      <c r="I5" s="609"/>
      <c r="J5" s="609"/>
      <c r="K5" s="609"/>
      <c r="L5" s="43" t="s">
        <v>261</v>
      </c>
      <c r="M5" s="43"/>
      <c r="N5" s="43"/>
      <c r="O5" s="32"/>
      <c r="P5" s="32"/>
    </row>
    <row r="6" spans="1:18" ht="33" customHeight="1">
      <c r="A6" s="596" t="s">
        <v>57</v>
      </c>
      <c r="B6" s="597"/>
      <c r="C6" s="610" t="s">
        <v>262</v>
      </c>
      <c r="D6" s="610"/>
      <c r="E6" s="610"/>
      <c r="F6" s="610"/>
      <c r="G6" s="606" t="s">
        <v>7</v>
      </c>
      <c r="H6" s="607"/>
      <c r="I6" s="607"/>
      <c r="J6" s="607"/>
      <c r="K6" s="607"/>
      <c r="L6" s="607"/>
      <c r="M6" s="607"/>
      <c r="N6" s="608"/>
      <c r="O6" s="622" t="s">
        <v>263</v>
      </c>
      <c r="P6" s="623"/>
      <c r="Q6" s="623"/>
      <c r="R6" s="624"/>
    </row>
    <row r="7" spans="1:18" ht="29.25" customHeight="1">
      <c r="A7" s="598"/>
      <c r="B7" s="599"/>
      <c r="C7" s="610"/>
      <c r="D7" s="610"/>
      <c r="E7" s="610"/>
      <c r="F7" s="610"/>
      <c r="G7" s="606" t="s">
        <v>264</v>
      </c>
      <c r="H7" s="607"/>
      <c r="I7" s="607"/>
      <c r="J7" s="608"/>
      <c r="K7" s="606" t="s">
        <v>92</v>
      </c>
      <c r="L7" s="607"/>
      <c r="M7" s="607"/>
      <c r="N7" s="608"/>
      <c r="O7" s="45" t="s">
        <v>265</v>
      </c>
      <c r="P7" s="45" t="s">
        <v>266</v>
      </c>
      <c r="Q7" s="625" t="s">
        <v>267</v>
      </c>
      <c r="R7" s="625" t="s">
        <v>268</v>
      </c>
    </row>
    <row r="8" spans="1:18" ht="26.25" customHeight="1">
      <c r="A8" s="598"/>
      <c r="B8" s="599"/>
      <c r="C8" s="593" t="s">
        <v>89</v>
      </c>
      <c r="D8" s="594"/>
      <c r="E8" s="593" t="s">
        <v>88</v>
      </c>
      <c r="F8" s="594"/>
      <c r="G8" s="593" t="s">
        <v>90</v>
      </c>
      <c r="H8" s="595"/>
      <c r="I8" s="593" t="s">
        <v>91</v>
      </c>
      <c r="J8" s="595"/>
      <c r="K8" s="593" t="s">
        <v>93</v>
      </c>
      <c r="L8" s="595"/>
      <c r="M8" s="593" t="s">
        <v>94</v>
      </c>
      <c r="N8" s="595"/>
      <c r="O8" s="627" t="s">
        <v>269</v>
      </c>
      <c r="P8" s="628" t="s">
        <v>270</v>
      </c>
      <c r="Q8" s="625"/>
      <c r="R8" s="625"/>
    </row>
    <row r="9" spans="1:18" ht="30.75" customHeight="1">
      <c r="A9" s="598"/>
      <c r="B9" s="599"/>
      <c r="C9" s="46" t="s">
        <v>3</v>
      </c>
      <c r="D9" s="44" t="s">
        <v>9</v>
      </c>
      <c r="E9" s="44" t="s">
        <v>3</v>
      </c>
      <c r="F9" s="44" t="s">
        <v>9</v>
      </c>
      <c r="G9" s="47" t="s">
        <v>3</v>
      </c>
      <c r="H9" s="47" t="s">
        <v>9</v>
      </c>
      <c r="I9" s="47" t="s">
        <v>3</v>
      </c>
      <c r="J9" s="47" t="s">
        <v>9</v>
      </c>
      <c r="K9" s="47" t="s">
        <v>3</v>
      </c>
      <c r="L9" s="47" t="s">
        <v>9</v>
      </c>
      <c r="M9" s="47" t="s">
        <v>3</v>
      </c>
      <c r="N9" s="47" t="s">
        <v>9</v>
      </c>
      <c r="O9" s="627"/>
      <c r="P9" s="629"/>
      <c r="Q9" s="626"/>
      <c r="R9" s="626"/>
    </row>
    <row r="10" spans="1:18" s="52" customFormat="1" ht="18" customHeight="1">
      <c r="A10" s="618" t="s">
        <v>6</v>
      </c>
      <c r="B10" s="618"/>
      <c r="C10" s="48">
        <v>1</v>
      </c>
      <c r="D10" s="48">
        <v>2</v>
      </c>
      <c r="E10" s="48">
        <v>3</v>
      </c>
      <c r="F10" s="48">
        <v>4</v>
      </c>
      <c r="G10" s="48">
        <v>5</v>
      </c>
      <c r="H10" s="48">
        <v>6</v>
      </c>
      <c r="I10" s="48">
        <v>7</v>
      </c>
      <c r="J10" s="48">
        <v>8</v>
      </c>
      <c r="K10" s="48">
        <v>9</v>
      </c>
      <c r="L10" s="48">
        <v>10</v>
      </c>
      <c r="M10" s="48">
        <v>11</v>
      </c>
      <c r="N10" s="48">
        <v>12</v>
      </c>
      <c r="O10" s="49" t="s">
        <v>86</v>
      </c>
      <c r="P10" s="49" t="s">
        <v>87</v>
      </c>
      <c r="Q10" s="50"/>
      <c r="R10" s="51"/>
    </row>
    <row r="11" spans="1:18" s="52" customFormat="1" ht="18" customHeight="1" hidden="1">
      <c r="A11" s="620" t="s">
        <v>271</v>
      </c>
      <c r="B11" s="621"/>
      <c r="C11" s="53">
        <f aca="true" t="shared" si="0" ref="C11:N11">C13-C12</f>
        <v>-5</v>
      </c>
      <c r="D11" s="53">
        <f t="shared" si="0"/>
        <v>30432</v>
      </c>
      <c r="E11" s="53">
        <f t="shared" si="0"/>
        <v>3</v>
      </c>
      <c r="F11" s="53">
        <f t="shared" si="0"/>
        <v>43892</v>
      </c>
      <c r="G11" s="53">
        <f t="shared" si="0"/>
        <v>5</v>
      </c>
      <c r="H11" s="53">
        <f t="shared" si="0"/>
        <v>40274</v>
      </c>
      <c r="I11" s="53">
        <f t="shared" si="0"/>
        <v>3</v>
      </c>
      <c r="J11" s="53">
        <f t="shared" si="0"/>
        <v>35774</v>
      </c>
      <c r="K11" s="53">
        <f t="shared" si="0"/>
        <v>-10</v>
      </c>
      <c r="L11" s="53">
        <f t="shared" si="0"/>
        <v>-9842</v>
      </c>
      <c r="M11" s="53">
        <f t="shared" si="0"/>
        <v>0</v>
      </c>
      <c r="N11" s="53">
        <f t="shared" si="0"/>
        <v>8118</v>
      </c>
      <c r="O11" s="49"/>
      <c r="P11" s="49"/>
      <c r="Q11" s="50"/>
      <c r="R11" s="51"/>
    </row>
    <row r="12" spans="1:18" s="52" customFormat="1" ht="18" customHeight="1" hidden="1">
      <c r="A12" s="602" t="s">
        <v>375</v>
      </c>
      <c r="B12" s="603"/>
      <c r="C12" s="54">
        <v>48</v>
      </c>
      <c r="D12" s="54">
        <v>218534</v>
      </c>
      <c r="E12" s="54">
        <v>32</v>
      </c>
      <c r="F12" s="54">
        <v>176714</v>
      </c>
      <c r="G12" s="54">
        <v>32</v>
      </c>
      <c r="H12" s="54">
        <v>105252</v>
      </c>
      <c r="I12" s="54">
        <v>32</v>
      </c>
      <c r="J12" s="54">
        <v>105252</v>
      </c>
      <c r="K12" s="54">
        <v>16</v>
      </c>
      <c r="L12" s="54">
        <v>113282</v>
      </c>
      <c r="M12" s="54">
        <v>0</v>
      </c>
      <c r="N12" s="54">
        <v>71462</v>
      </c>
      <c r="O12" s="55"/>
      <c r="P12" s="55"/>
      <c r="Q12" s="50"/>
      <c r="R12" s="51"/>
    </row>
    <row r="13" spans="1:32" s="52" customFormat="1" ht="18" customHeight="1">
      <c r="A13" s="600" t="s">
        <v>31</v>
      </c>
      <c r="B13" s="601"/>
      <c r="C13" s="56">
        <f aca="true" t="shared" si="1" ref="C13:N13">C15+C14</f>
        <v>43</v>
      </c>
      <c r="D13" s="56">
        <f t="shared" si="1"/>
        <v>248966</v>
      </c>
      <c r="E13" s="56">
        <f t="shared" si="1"/>
        <v>35</v>
      </c>
      <c r="F13" s="56">
        <f t="shared" si="1"/>
        <v>220606</v>
      </c>
      <c r="G13" s="56">
        <f t="shared" si="1"/>
        <v>37</v>
      </c>
      <c r="H13" s="56">
        <f t="shared" si="1"/>
        <v>145526</v>
      </c>
      <c r="I13" s="56">
        <f t="shared" si="1"/>
        <v>35</v>
      </c>
      <c r="J13" s="56">
        <f t="shared" si="1"/>
        <v>141026</v>
      </c>
      <c r="K13" s="56">
        <f t="shared" si="1"/>
        <v>6</v>
      </c>
      <c r="L13" s="56">
        <f t="shared" si="1"/>
        <v>103440</v>
      </c>
      <c r="M13" s="56">
        <f t="shared" si="1"/>
        <v>0</v>
      </c>
      <c r="N13" s="56">
        <f t="shared" si="1"/>
        <v>79580</v>
      </c>
      <c r="O13" s="57">
        <f>O14+O15</f>
        <v>35</v>
      </c>
      <c r="P13" s="58">
        <f>P14+P15</f>
        <v>220606</v>
      </c>
      <c r="Q13" s="50">
        <f aca="true" t="shared" si="2" ref="Q13:Q26">E13-O13</f>
        <v>0</v>
      </c>
      <c r="R13" s="50">
        <f aca="true" t="shared" si="3" ref="R13:R26">F13-P13</f>
        <v>0</v>
      </c>
      <c r="AF13" s="52" t="s">
        <v>272</v>
      </c>
    </row>
    <row r="14" spans="1:37" s="52" customFormat="1" ht="18" customHeight="1">
      <c r="A14" s="59" t="s">
        <v>0</v>
      </c>
      <c r="B14" s="60" t="s">
        <v>80</v>
      </c>
      <c r="C14" s="61">
        <f>G14+K14</f>
        <v>2</v>
      </c>
      <c r="D14" s="61">
        <f>H14+L14</f>
        <v>13066</v>
      </c>
      <c r="E14" s="61">
        <f>I14+M14</f>
        <v>1</v>
      </c>
      <c r="F14" s="61">
        <f>J14+N14</f>
        <v>13066</v>
      </c>
      <c r="G14" s="62">
        <v>1</v>
      </c>
      <c r="H14" s="62">
        <v>9800</v>
      </c>
      <c r="I14" s="62">
        <v>1</v>
      </c>
      <c r="J14" s="62">
        <v>9800</v>
      </c>
      <c r="K14" s="62">
        <v>1</v>
      </c>
      <c r="L14" s="62">
        <v>3266</v>
      </c>
      <c r="M14" s="62">
        <v>0</v>
      </c>
      <c r="N14" s="62">
        <v>3266</v>
      </c>
      <c r="O14" s="50">
        <f>'[4]M6 Tong hop Viec CHV '!$K$20</f>
        <v>1</v>
      </c>
      <c r="P14" s="51">
        <f>'[4]M7 Thop tien CHV'!$K$20</f>
        <v>13066</v>
      </c>
      <c r="Q14" s="50">
        <f t="shared" si="2"/>
        <v>0</v>
      </c>
      <c r="R14" s="50">
        <f t="shared" si="3"/>
        <v>0</v>
      </c>
      <c r="AK14" s="63"/>
    </row>
    <row r="15" spans="1:18" s="52" customFormat="1" ht="18" customHeight="1">
      <c r="A15" s="64" t="s">
        <v>1</v>
      </c>
      <c r="B15" s="60" t="s">
        <v>17</v>
      </c>
      <c r="C15" s="65">
        <f aca="true" t="shared" si="4" ref="C15:N15">SUM(C16:C26)</f>
        <v>41</v>
      </c>
      <c r="D15" s="65">
        <f t="shared" si="4"/>
        <v>235900</v>
      </c>
      <c r="E15" s="65">
        <f t="shared" si="4"/>
        <v>34</v>
      </c>
      <c r="F15" s="65">
        <f t="shared" si="4"/>
        <v>207540</v>
      </c>
      <c r="G15" s="65">
        <f t="shared" si="4"/>
        <v>36</v>
      </c>
      <c r="H15" s="65">
        <f t="shared" si="4"/>
        <v>135726</v>
      </c>
      <c r="I15" s="65">
        <f t="shared" si="4"/>
        <v>34</v>
      </c>
      <c r="J15" s="65">
        <f t="shared" si="4"/>
        <v>131226</v>
      </c>
      <c r="K15" s="65">
        <f t="shared" si="4"/>
        <v>5</v>
      </c>
      <c r="L15" s="65">
        <f t="shared" si="4"/>
        <v>100174</v>
      </c>
      <c r="M15" s="65">
        <f t="shared" si="4"/>
        <v>0</v>
      </c>
      <c r="N15" s="65">
        <f t="shared" si="4"/>
        <v>76314</v>
      </c>
      <c r="O15" s="57">
        <f>O16+O17+O18+O19+O20+O21+O22+O23+O24+O25+O26</f>
        <v>34</v>
      </c>
      <c r="P15" s="58">
        <f>P16+P17+P18+P19+P20+P21+P22+P23+P24+P25+P26</f>
        <v>207540</v>
      </c>
      <c r="Q15" s="50">
        <f t="shared" si="2"/>
        <v>0</v>
      </c>
      <c r="R15" s="50">
        <f t="shared" si="3"/>
        <v>0</v>
      </c>
    </row>
    <row r="16" spans="1:38" s="52" customFormat="1" ht="18" customHeight="1">
      <c r="A16" s="66" t="s">
        <v>43</v>
      </c>
      <c r="B16" s="67" t="s">
        <v>273</v>
      </c>
      <c r="C16" s="61">
        <f aca="true" t="shared" si="5" ref="C16:C26">G16+K16</f>
        <v>5</v>
      </c>
      <c r="D16" s="61">
        <f aca="true" t="shared" si="6" ref="D16:D26">H16+L16</f>
        <v>47300</v>
      </c>
      <c r="E16" s="61">
        <f aca="true" t="shared" si="7" ref="E16:E26">I16+M16</f>
        <v>5</v>
      </c>
      <c r="F16" s="61">
        <f aca="true" t="shared" si="8" ref="F16:F26">J16+N16</f>
        <v>47300</v>
      </c>
      <c r="G16" s="62">
        <v>5</v>
      </c>
      <c r="H16" s="62">
        <v>27717</v>
      </c>
      <c r="I16" s="62">
        <v>5</v>
      </c>
      <c r="J16" s="62">
        <v>27717</v>
      </c>
      <c r="K16" s="62"/>
      <c r="L16" s="62">
        <v>19583</v>
      </c>
      <c r="M16" s="62"/>
      <c r="N16" s="62">
        <v>19583</v>
      </c>
      <c r="O16" s="50">
        <f>'[4]M6 Tong hop Viec CHV '!$K$30</f>
        <v>5</v>
      </c>
      <c r="P16" s="51">
        <f>'[4]M7 Thop tien CHV'!$K$30</f>
        <v>47300</v>
      </c>
      <c r="Q16" s="50">
        <f t="shared" si="2"/>
        <v>0</v>
      </c>
      <c r="R16" s="50">
        <f t="shared" si="3"/>
        <v>0</v>
      </c>
      <c r="AL16" s="63"/>
    </row>
    <row r="17" spans="1:32" s="52" customFormat="1" ht="18" customHeight="1">
      <c r="A17" s="66" t="s">
        <v>44</v>
      </c>
      <c r="B17" s="68" t="s">
        <v>274</v>
      </c>
      <c r="C17" s="61">
        <f t="shared" si="5"/>
        <v>1</v>
      </c>
      <c r="D17" s="61">
        <f t="shared" si="6"/>
        <v>4840</v>
      </c>
      <c r="E17" s="61">
        <f t="shared" si="7"/>
        <v>1</v>
      </c>
      <c r="F17" s="61">
        <f t="shared" si="8"/>
        <v>4840</v>
      </c>
      <c r="G17" s="62">
        <v>1</v>
      </c>
      <c r="H17" s="62">
        <v>4840</v>
      </c>
      <c r="I17" s="62">
        <v>1</v>
      </c>
      <c r="J17" s="62">
        <v>4840</v>
      </c>
      <c r="K17" s="62">
        <v>0</v>
      </c>
      <c r="L17" s="62">
        <v>0</v>
      </c>
      <c r="M17" s="62">
        <v>0</v>
      </c>
      <c r="N17" s="62">
        <v>0</v>
      </c>
      <c r="O17" s="50">
        <f>'[5]M6 Tong hop Viec CHV '!$K$39</f>
        <v>1</v>
      </c>
      <c r="P17" s="51">
        <f>'[5]M7 Thop tien CHV'!$K$37</f>
        <v>4840</v>
      </c>
      <c r="Q17" s="50">
        <f t="shared" si="2"/>
        <v>0</v>
      </c>
      <c r="R17" s="50">
        <f t="shared" si="3"/>
        <v>0</v>
      </c>
      <c r="AF17" s="63" t="s">
        <v>275</v>
      </c>
    </row>
    <row r="18" spans="1:18" s="70" customFormat="1" ht="18" customHeight="1">
      <c r="A18" s="66" t="s">
        <v>49</v>
      </c>
      <c r="B18" s="67" t="s">
        <v>276</v>
      </c>
      <c r="C18" s="61">
        <f t="shared" si="5"/>
        <v>11</v>
      </c>
      <c r="D18" s="61">
        <f t="shared" si="6"/>
        <v>87159</v>
      </c>
      <c r="E18" s="61">
        <f t="shared" si="7"/>
        <v>8</v>
      </c>
      <c r="F18" s="61">
        <f t="shared" si="8"/>
        <v>87159</v>
      </c>
      <c r="G18" s="69">
        <v>8</v>
      </c>
      <c r="H18" s="69">
        <v>38228</v>
      </c>
      <c r="I18" s="69">
        <v>8</v>
      </c>
      <c r="J18" s="69">
        <v>38228</v>
      </c>
      <c r="K18" s="69">
        <v>3</v>
      </c>
      <c r="L18" s="69">
        <v>48931</v>
      </c>
      <c r="M18" s="69"/>
      <c r="N18" s="69">
        <v>48931</v>
      </c>
      <c r="O18" s="50">
        <f>'[5]M6 Tong hop Viec CHV '!$K$46</f>
        <v>8</v>
      </c>
      <c r="P18" s="51">
        <f>'[4]M7 Thop tien CHV'!$K$41</f>
        <v>87159</v>
      </c>
      <c r="Q18" s="50">
        <f t="shared" si="2"/>
        <v>0</v>
      </c>
      <c r="R18" s="50">
        <f t="shared" si="3"/>
        <v>0</v>
      </c>
    </row>
    <row r="19" spans="1:18" s="52" customFormat="1" ht="18" customHeight="1">
      <c r="A19" s="66" t="s">
        <v>58</v>
      </c>
      <c r="B19" s="67" t="s">
        <v>277</v>
      </c>
      <c r="C19" s="61">
        <f t="shared" si="5"/>
        <v>0</v>
      </c>
      <c r="D19" s="61">
        <f t="shared" si="6"/>
        <v>0</v>
      </c>
      <c r="E19" s="61">
        <f t="shared" si="7"/>
        <v>0</v>
      </c>
      <c r="F19" s="61">
        <f t="shared" si="8"/>
        <v>0</v>
      </c>
      <c r="G19" s="62">
        <v>0</v>
      </c>
      <c r="H19" s="62">
        <v>0</v>
      </c>
      <c r="I19" s="62">
        <v>0</v>
      </c>
      <c r="J19" s="62">
        <v>0</v>
      </c>
      <c r="K19" s="62">
        <v>0</v>
      </c>
      <c r="L19" s="62">
        <v>0</v>
      </c>
      <c r="M19" s="62">
        <v>0</v>
      </c>
      <c r="N19" s="62">
        <v>0</v>
      </c>
      <c r="O19" s="50">
        <f>'[4]M6 Tong hop Viec CHV '!$K$52</f>
        <v>0</v>
      </c>
      <c r="P19" s="51">
        <f>'[4]M7 Thop tien CHV'!$K$51</f>
        <v>0</v>
      </c>
      <c r="Q19" s="50">
        <f t="shared" si="2"/>
        <v>0</v>
      </c>
      <c r="R19" s="50">
        <f t="shared" si="3"/>
        <v>0</v>
      </c>
    </row>
    <row r="20" spans="1:18" s="52" customFormat="1" ht="18" customHeight="1">
      <c r="A20" s="66" t="s">
        <v>59</v>
      </c>
      <c r="B20" s="71" t="s">
        <v>278</v>
      </c>
      <c r="C20" s="61">
        <f t="shared" si="5"/>
        <v>8</v>
      </c>
      <c r="D20" s="61">
        <f t="shared" si="6"/>
        <v>7479</v>
      </c>
      <c r="E20" s="61">
        <f t="shared" si="7"/>
        <v>8</v>
      </c>
      <c r="F20" s="61">
        <f t="shared" si="8"/>
        <v>7479</v>
      </c>
      <c r="G20" s="62">
        <v>8</v>
      </c>
      <c r="H20" s="62">
        <v>7479</v>
      </c>
      <c r="I20" s="62">
        <v>8</v>
      </c>
      <c r="J20" s="62">
        <v>7479</v>
      </c>
      <c r="K20" s="62">
        <v>0</v>
      </c>
      <c r="L20" s="62">
        <v>0</v>
      </c>
      <c r="M20" s="62">
        <v>0</v>
      </c>
      <c r="N20" s="62">
        <v>0</v>
      </c>
      <c r="O20" s="50">
        <f>'[5]M6 Tong hop Viec CHV '!$K$64</f>
        <v>8</v>
      </c>
      <c r="P20" s="51">
        <f>'[5]M7 Thop tien CHV'!$K$55</f>
        <v>7479</v>
      </c>
      <c r="Q20" s="50">
        <f t="shared" si="2"/>
        <v>0</v>
      </c>
      <c r="R20" s="50">
        <f t="shared" si="3"/>
        <v>0</v>
      </c>
    </row>
    <row r="21" spans="1:39" s="52" customFormat="1" ht="18" customHeight="1">
      <c r="A21" s="66" t="s">
        <v>60</v>
      </c>
      <c r="B21" s="67" t="s">
        <v>279</v>
      </c>
      <c r="C21" s="61">
        <f t="shared" si="5"/>
        <v>5</v>
      </c>
      <c r="D21" s="61">
        <f t="shared" si="6"/>
        <v>12380</v>
      </c>
      <c r="E21" s="61">
        <f t="shared" si="7"/>
        <v>5</v>
      </c>
      <c r="F21" s="61">
        <f t="shared" si="8"/>
        <v>12380</v>
      </c>
      <c r="G21" s="62">
        <v>5</v>
      </c>
      <c r="H21" s="62">
        <v>12380</v>
      </c>
      <c r="I21" s="62">
        <v>5</v>
      </c>
      <c r="J21" s="62">
        <v>12380</v>
      </c>
      <c r="K21" s="62">
        <v>0</v>
      </c>
      <c r="L21" s="62">
        <v>0</v>
      </c>
      <c r="M21" s="62">
        <v>0</v>
      </c>
      <c r="N21" s="62">
        <v>0</v>
      </c>
      <c r="O21" s="50">
        <f>'[5]M6 Tong hop Viec CHV '!$K$71</f>
        <v>5</v>
      </c>
      <c r="P21" s="51">
        <f>'[5]M7 Thop tien CHV'!$K$60</f>
        <v>12380</v>
      </c>
      <c r="Q21" s="50">
        <f t="shared" si="2"/>
        <v>0</v>
      </c>
      <c r="R21" s="50">
        <f t="shared" si="3"/>
        <v>0</v>
      </c>
      <c r="AJ21" s="52" t="s">
        <v>280</v>
      </c>
      <c r="AK21" s="52" t="s">
        <v>281</v>
      </c>
      <c r="AL21" s="52" t="s">
        <v>282</v>
      </c>
      <c r="AM21" s="63" t="s">
        <v>283</v>
      </c>
    </row>
    <row r="22" spans="1:39" s="52" customFormat="1" ht="18" customHeight="1">
      <c r="A22" s="66" t="s">
        <v>61</v>
      </c>
      <c r="B22" s="67" t="s">
        <v>284</v>
      </c>
      <c r="C22" s="61">
        <f t="shared" si="5"/>
        <v>4</v>
      </c>
      <c r="D22" s="61">
        <f t="shared" si="6"/>
        <v>22507</v>
      </c>
      <c r="E22" s="61">
        <f t="shared" si="7"/>
        <v>4</v>
      </c>
      <c r="F22" s="61">
        <f t="shared" si="8"/>
        <v>22507</v>
      </c>
      <c r="G22" s="62">
        <v>4</v>
      </c>
      <c r="H22" s="62">
        <v>22507</v>
      </c>
      <c r="I22" s="62">
        <v>4</v>
      </c>
      <c r="J22" s="62">
        <v>22507</v>
      </c>
      <c r="K22" s="62">
        <v>0</v>
      </c>
      <c r="L22" s="62">
        <v>0</v>
      </c>
      <c r="M22" s="62">
        <v>0</v>
      </c>
      <c r="N22" s="62">
        <v>0</v>
      </c>
      <c r="O22" s="50">
        <f>'[5]M6 Tong hop Viec CHV '!$K$78</f>
        <v>4</v>
      </c>
      <c r="P22" s="51">
        <f>'[5]M7 Thop tien CHV'!$K$65</f>
        <v>22507</v>
      </c>
      <c r="Q22" s="50">
        <f t="shared" si="2"/>
        <v>0</v>
      </c>
      <c r="R22" s="50">
        <f t="shared" si="3"/>
        <v>0</v>
      </c>
      <c r="AM22" s="63" t="s">
        <v>285</v>
      </c>
    </row>
    <row r="23" spans="1:18" s="52" customFormat="1" ht="18" customHeight="1">
      <c r="A23" s="66" t="s">
        <v>62</v>
      </c>
      <c r="B23" s="67" t="s">
        <v>286</v>
      </c>
      <c r="C23" s="61">
        <f t="shared" si="5"/>
        <v>3</v>
      </c>
      <c r="D23" s="61">
        <f t="shared" si="6"/>
        <v>7826</v>
      </c>
      <c r="E23" s="61">
        <f t="shared" si="7"/>
        <v>2</v>
      </c>
      <c r="F23" s="61">
        <f t="shared" si="8"/>
        <v>3326</v>
      </c>
      <c r="G23" s="62">
        <v>3</v>
      </c>
      <c r="H23" s="62">
        <v>7826</v>
      </c>
      <c r="I23" s="62">
        <v>2</v>
      </c>
      <c r="J23" s="62">
        <v>3326</v>
      </c>
      <c r="K23" s="62">
        <v>0</v>
      </c>
      <c r="L23" s="62">
        <v>0</v>
      </c>
      <c r="M23" s="62">
        <v>0</v>
      </c>
      <c r="N23" s="62">
        <v>0</v>
      </c>
      <c r="O23" s="50">
        <f>'[5]M6 Tong hop Viec CHV '!$K$84</f>
        <v>2</v>
      </c>
      <c r="P23" s="51">
        <f>'[5]M7 Thop tien CHV'!$K$69</f>
        <v>3326</v>
      </c>
      <c r="Q23" s="50">
        <f t="shared" si="2"/>
        <v>0</v>
      </c>
      <c r="R23" s="50">
        <f t="shared" si="3"/>
        <v>0</v>
      </c>
    </row>
    <row r="24" spans="1:36" s="52" customFormat="1" ht="18" customHeight="1">
      <c r="A24" s="66" t="s">
        <v>63</v>
      </c>
      <c r="B24" s="67" t="s">
        <v>287</v>
      </c>
      <c r="C24" s="61">
        <f t="shared" si="5"/>
        <v>0</v>
      </c>
      <c r="D24" s="61">
        <f t="shared" si="6"/>
        <v>0</v>
      </c>
      <c r="E24" s="61">
        <f t="shared" si="7"/>
        <v>0</v>
      </c>
      <c r="F24" s="61">
        <f t="shared" si="8"/>
        <v>0</v>
      </c>
      <c r="G24" s="62">
        <v>0</v>
      </c>
      <c r="H24" s="62">
        <v>0</v>
      </c>
      <c r="I24" s="62">
        <v>0</v>
      </c>
      <c r="J24" s="62">
        <v>0</v>
      </c>
      <c r="K24" s="62">
        <v>0</v>
      </c>
      <c r="L24" s="62">
        <v>0</v>
      </c>
      <c r="M24" s="62">
        <v>0</v>
      </c>
      <c r="N24" s="62">
        <v>0</v>
      </c>
      <c r="O24" s="50">
        <f>'[4]M6 Tong hop Viec CHV '!$K$75</f>
        <v>0</v>
      </c>
      <c r="P24" s="51">
        <f>'[4]M7 Thop tien CHV'!$K$74</f>
        <v>0</v>
      </c>
      <c r="Q24" s="50">
        <f t="shared" si="2"/>
        <v>0</v>
      </c>
      <c r="R24" s="50">
        <f t="shared" si="3"/>
        <v>0</v>
      </c>
      <c r="AJ24" s="52" t="s">
        <v>280</v>
      </c>
    </row>
    <row r="25" spans="1:36" s="52" customFormat="1" ht="18" customHeight="1">
      <c r="A25" s="66" t="s">
        <v>83</v>
      </c>
      <c r="B25" s="67" t="s">
        <v>288</v>
      </c>
      <c r="C25" s="61">
        <f t="shared" si="5"/>
        <v>1</v>
      </c>
      <c r="D25" s="61">
        <f t="shared" si="6"/>
        <v>4300</v>
      </c>
      <c r="E25" s="61">
        <f t="shared" si="7"/>
        <v>0</v>
      </c>
      <c r="F25" s="61">
        <f t="shared" si="8"/>
        <v>4300</v>
      </c>
      <c r="G25" s="62">
        <v>0</v>
      </c>
      <c r="H25" s="62">
        <v>0</v>
      </c>
      <c r="I25" s="62">
        <v>0</v>
      </c>
      <c r="J25" s="62"/>
      <c r="K25" s="62">
        <v>1</v>
      </c>
      <c r="L25" s="62">
        <v>4300</v>
      </c>
      <c r="M25" s="62">
        <v>0</v>
      </c>
      <c r="N25" s="62">
        <v>4300</v>
      </c>
      <c r="O25" s="50">
        <f>'[5]M6 Tong hop Viec CHV '!$K$99</f>
        <v>0</v>
      </c>
      <c r="P25" s="51">
        <f>'[5]M7 Thop tien CHV'!$K$80</f>
        <v>4300</v>
      </c>
      <c r="Q25" s="50">
        <f t="shared" si="2"/>
        <v>0</v>
      </c>
      <c r="R25" s="50">
        <f t="shared" si="3"/>
        <v>0</v>
      </c>
      <c r="AJ25" s="63" t="s">
        <v>289</v>
      </c>
    </row>
    <row r="26" spans="1:44" s="52" customFormat="1" ht="18" customHeight="1">
      <c r="A26" s="66" t="s">
        <v>84</v>
      </c>
      <c r="B26" s="67" t="s">
        <v>290</v>
      </c>
      <c r="C26" s="61">
        <f t="shared" si="5"/>
        <v>3</v>
      </c>
      <c r="D26" s="61">
        <f t="shared" si="6"/>
        <v>42109</v>
      </c>
      <c r="E26" s="61">
        <f t="shared" si="7"/>
        <v>1</v>
      </c>
      <c r="F26" s="61">
        <f t="shared" si="8"/>
        <v>18249</v>
      </c>
      <c r="G26" s="69">
        <v>2</v>
      </c>
      <c r="H26" s="69">
        <v>14749</v>
      </c>
      <c r="I26" s="69">
        <v>1</v>
      </c>
      <c r="J26" s="69">
        <v>14749</v>
      </c>
      <c r="K26" s="69">
        <v>1</v>
      </c>
      <c r="L26" s="69">
        <v>27360</v>
      </c>
      <c r="M26" s="69"/>
      <c r="N26" s="69">
        <v>3500</v>
      </c>
      <c r="O26" s="72">
        <f>'[5]M6 Tong hop Viec CHV '!$K$106</f>
        <v>1</v>
      </c>
      <c r="P26" s="51">
        <f>'[5]M7 Thop tien CHV'!$K$85</f>
        <v>18249</v>
      </c>
      <c r="Q26" s="50">
        <f t="shared" si="2"/>
        <v>0</v>
      </c>
      <c r="R26" s="50">
        <f t="shared" si="3"/>
        <v>0</v>
      </c>
      <c r="AR26" s="63"/>
    </row>
    <row r="27" spans="7:14" ht="8.25" customHeight="1">
      <c r="G27" s="2"/>
      <c r="H27" s="2"/>
      <c r="I27" s="2"/>
      <c r="J27" s="2"/>
      <c r="K27" s="3"/>
      <c r="L27" s="3"/>
      <c r="M27" s="3"/>
      <c r="N27" s="3"/>
    </row>
    <row r="28" spans="1:35" s="78" customFormat="1" ht="19.5" customHeight="1">
      <c r="A28" s="33"/>
      <c r="B28" s="619" t="s">
        <v>376</v>
      </c>
      <c r="C28" s="619"/>
      <c r="D28" s="619"/>
      <c r="E28" s="619"/>
      <c r="F28" s="75"/>
      <c r="G28" s="76"/>
      <c r="H28" s="76"/>
      <c r="I28" s="76"/>
      <c r="J28" s="619" t="s">
        <v>377</v>
      </c>
      <c r="K28" s="619"/>
      <c r="L28" s="619"/>
      <c r="M28" s="619"/>
      <c r="N28" s="619"/>
      <c r="O28" s="77"/>
      <c r="P28" s="77"/>
      <c r="AG28" s="78" t="s">
        <v>292</v>
      </c>
      <c r="AI28" s="79">
        <f>82/88</f>
        <v>0.9318181818181818</v>
      </c>
    </row>
    <row r="29" spans="1:16" s="85" customFormat="1" ht="19.5" customHeight="1">
      <c r="A29" s="80"/>
      <c r="B29" s="592" t="s">
        <v>35</v>
      </c>
      <c r="C29" s="592"/>
      <c r="D29" s="592"/>
      <c r="E29" s="592"/>
      <c r="F29" s="82"/>
      <c r="G29" s="83"/>
      <c r="H29" s="83"/>
      <c r="I29" s="83"/>
      <c r="J29" s="592" t="s">
        <v>293</v>
      </c>
      <c r="K29" s="592"/>
      <c r="L29" s="592"/>
      <c r="M29" s="592"/>
      <c r="N29" s="592"/>
      <c r="O29" s="84"/>
      <c r="P29" s="84"/>
    </row>
    <row r="30" spans="1:16" s="85" customFormat="1" ht="19.5" customHeight="1">
      <c r="A30" s="80"/>
      <c r="B30" s="616"/>
      <c r="C30" s="616"/>
      <c r="D30" s="616"/>
      <c r="E30" s="82"/>
      <c r="F30" s="82"/>
      <c r="G30" s="83"/>
      <c r="H30" s="83"/>
      <c r="I30" s="83"/>
      <c r="J30" s="617"/>
      <c r="K30" s="617"/>
      <c r="L30" s="617"/>
      <c r="M30" s="617"/>
      <c r="N30" s="617"/>
      <c r="O30" s="84"/>
      <c r="P30" s="84"/>
    </row>
    <row r="31" spans="1:16" s="85" customFormat="1" ht="8.25" customHeight="1">
      <c r="A31" s="80"/>
      <c r="B31" s="86"/>
      <c r="C31" s="86" t="s">
        <v>85</v>
      </c>
      <c r="D31" s="86"/>
      <c r="E31" s="87"/>
      <c r="F31" s="87"/>
      <c r="G31" s="88"/>
      <c r="H31" s="88"/>
      <c r="I31" s="88"/>
      <c r="J31" s="86"/>
      <c r="K31" s="86"/>
      <c r="L31" s="86"/>
      <c r="M31" s="86"/>
      <c r="N31" s="86"/>
      <c r="O31" s="84"/>
      <c r="P31" s="84"/>
    </row>
    <row r="32" spans="1:16" s="85" customFormat="1" ht="9" customHeight="1">
      <c r="A32" s="80"/>
      <c r="B32" s="631" t="s">
        <v>294</v>
      </c>
      <c r="C32" s="631"/>
      <c r="D32" s="631"/>
      <c r="E32" s="631"/>
      <c r="F32" s="87"/>
      <c r="G32" s="88"/>
      <c r="H32" s="88"/>
      <c r="I32" s="88"/>
      <c r="J32" s="630" t="s">
        <v>294</v>
      </c>
      <c r="K32" s="630"/>
      <c r="L32" s="630"/>
      <c r="M32" s="630"/>
      <c r="N32" s="630"/>
      <c r="O32" s="84"/>
      <c r="P32" s="84"/>
    </row>
    <row r="33" spans="1:16" s="85" customFormat="1" ht="19.5" customHeight="1">
      <c r="A33" s="80"/>
      <c r="B33" s="592" t="s">
        <v>295</v>
      </c>
      <c r="C33" s="592"/>
      <c r="D33" s="592"/>
      <c r="E33" s="592"/>
      <c r="F33" s="82"/>
      <c r="G33" s="83"/>
      <c r="H33" s="83"/>
      <c r="I33" s="83"/>
      <c r="J33" s="81"/>
      <c r="K33" s="592" t="s">
        <v>295</v>
      </c>
      <c r="L33" s="592"/>
      <c r="M33" s="592"/>
      <c r="N33" s="81"/>
      <c r="O33" s="84"/>
      <c r="P33" s="84"/>
    </row>
    <row r="34" spans="1:16" s="85" customFormat="1" ht="19.5" customHeight="1">
      <c r="A34" s="80"/>
      <c r="B34" s="81"/>
      <c r="C34" s="81"/>
      <c r="D34" s="81"/>
      <c r="E34" s="82"/>
      <c r="F34" s="82"/>
      <c r="G34" s="83"/>
      <c r="H34" s="83"/>
      <c r="I34" s="83"/>
      <c r="J34" s="81"/>
      <c r="K34" s="81"/>
      <c r="L34" s="81"/>
      <c r="M34" s="81"/>
      <c r="N34" s="81"/>
      <c r="O34" s="84"/>
      <c r="P34" s="84"/>
    </row>
    <row r="35" spans="2:14" ht="18.75" hidden="1">
      <c r="B35" s="89"/>
      <c r="C35" s="90"/>
      <c r="D35" s="90"/>
      <c r="E35" s="90"/>
      <c r="F35" s="90"/>
      <c r="G35" s="91"/>
      <c r="H35" s="91"/>
      <c r="I35" s="91"/>
      <c r="J35" s="91"/>
      <c r="K35" s="91"/>
      <c r="L35" s="91"/>
      <c r="M35" s="91"/>
      <c r="N35" s="89"/>
    </row>
    <row r="36" spans="2:19" ht="19.5" customHeight="1">
      <c r="B36" s="590" t="s">
        <v>248</v>
      </c>
      <c r="C36" s="590"/>
      <c r="D36" s="590"/>
      <c r="E36" s="590"/>
      <c r="F36" s="91"/>
      <c r="G36" s="91"/>
      <c r="H36" s="91"/>
      <c r="I36" s="91"/>
      <c r="J36" s="591" t="s">
        <v>249</v>
      </c>
      <c r="K36" s="591"/>
      <c r="L36" s="591"/>
      <c r="M36" s="591"/>
      <c r="N36" s="591"/>
      <c r="O36" s="94"/>
      <c r="P36" s="94"/>
      <c r="Q36" s="95"/>
      <c r="R36" s="95"/>
      <c r="S36" s="95"/>
    </row>
    <row r="37" spans="2:14" ht="18.75">
      <c r="B37" s="96"/>
      <c r="C37" s="90"/>
      <c r="D37" s="90"/>
      <c r="E37" s="90"/>
      <c r="F37" s="90"/>
      <c r="G37" s="89"/>
      <c r="H37" s="89"/>
      <c r="I37" s="89"/>
      <c r="J37" s="89"/>
      <c r="K37" s="89"/>
      <c r="L37" s="89"/>
      <c r="M37" s="89"/>
      <c r="N37" s="89"/>
    </row>
    <row r="38" spans="2:11" ht="15.75">
      <c r="B38" s="42"/>
      <c r="C38" s="42"/>
      <c r="D38" s="42"/>
      <c r="E38" s="42"/>
      <c r="F38" s="42"/>
      <c r="G38" s="97"/>
      <c r="H38" s="97"/>
      <c r="I38" s="97"/>
      <c r="J38" s="97"/>
      <c r="K38" s="42"/>
    </row>
    <row r="39" spans="2:11" ht="15.75">
      <c r="B39" s="42"/>
      <c r="C39" s="42"/>
      <c r="D39" s="42"/>
      <c r="E39" s="42"/>
      <c r="F39" s="42"/>
      <c r="G39" s="97"/>
      <c r="H39" s="97"/>
      <c r="I39" s="97"/>
      <c r="J39" s="97"/>
      <c r="K39" s="42"/>
    </row>
    <row r="40" spans="2:11" ht="15.75">
      <c r="B40" s="42"/>
      <c r="C40" s="42"/>
      <c r="D40" s="42"/>
      <c r="E40" s="42"/>
      <c r="F40" s="42"/>
      <c r="G40" s="97"/>
      <c r="H40" s="97"/>
      <c r="I40" s="97"/>
      <c r="J40" s="97"/>
      <c r="K40" s="42"/>
    </row>
    <row r="41" spans="2:11" ht="15.75">
      <c r="B41" s="42"/>
      <c r="C41" s="42"/>
      <c r="D41" s="42"/>
      <c r="E41" s="42"/>
      <c r="F41" s="42"/>
      <c r="G41" s="97"/>
      <c r="H41" s="97"/>
      <c r="I41" s="97"/>
      <c r="J41" s="97"/>
      <c r="K41" s="42"/>
    </row>
    <row r="42" spans="7:10" ht="15.75">
      <c r="G42" s="97"/>
      <c r="H42" s="97"/>
      <c r="I42" s="97"/>
      <c r="J42" s="97"/>
    </row>
    <row r="43" spans="7:10" ht="15.75">
      <c r="G43" s="97"/>
      <c r="H43" s="97"/>
      <c r="I43" s="97"/>
      <c r="J43" s="97"/>
    </row>
    <row r="44" spans="7:10" ht="15.75">
      <c r="G44" s="97"/>
      <c r="H44" s="97"/>
      <c r="I44" s="97"/>
      <c r="J44" s="97"/>
    </row>
    <row r="45" spans="7:10" ht="15.75">
      <c r="G45" s="97"/>
      <c r="H45" s="97"/>
      <c r="I45" s="97"/>
      <c r="J45" s="97"/>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73" customWidth="1"/>
    <col min="2" max="2" width="21.125" style="73" customWidth="1"/>
    <col min="3" max="3" width="10.25390625" style="73" customWidth="1"/>
    <col min="4" max="6" width="7.875" style="73" customWidth="1"/>
    <col min="7" max="7" width="9.25390625" style="73" customWidth="1"/>
    <col min="8" max="8" width="7.25390625" style="73" customWidth="1"/>
    <col min="9" max="10" width="7.875" style="73" customWidth="1"/>
    <col min="11" max="11" width="7.125" style="73" customWidth="1"/>
    <col min="12" max="12" width="7.00390625" style="73" customWidth="1"/>
    <col min="13" max="13" width="7.875" style="73" customWidth="1"/>
    <col min="14" max="14" width="10.25390625" style="73" customWidth="1"/>
    <col min="15" max="16" width="7.875" style="73" customWidth="1"/>
    <col min="17" max="28" width="9.00390625" style="73" customWidth="1"/>
    <col min="29" max="29" width="8.375" style="73" customWidth="1"/>
    <col min="30" max="30" width="9.00390625" style="73" customWidth="1"/>
    <col min="31" max="31" width="11.25390625" style="73" customWidth="1"/>
    <col min="32" max="32" width="13.50390625" style="73" customWidth="1"/>
    <col min="33" max="16384" width="9.00390625" style="73" customWidth="1"/>
  </cols>
  <sheetData>
    <row r="1" spans="1:16" s="42" customFormat="1" ht="19.5" customHeight="1">
      <c r="A1" s="667" t="s">
        <v>26</v>
      </c>
      <c r="B1" s="667"/>
      <c r="C1" s="98"/>
      <c r="D1" s="670" t="s">
        <v>355</v>
      </c>
      <c r="E1" s="670"/>
      <c r="F1" s="670"/>
      <c r="G1" s="670"/>
      <c r="H1" s="670"/>
      <c r="I1" s="670"/>
      <c r="J1" s="670"/>
      <c r="K1" s="670"/>
      <c r="L1" s="670"/>
      <c r="M1" s="641" t="s">
        <v>296</v>
      </c>
      <c r="N1" s="642"/>
      <c r="O1" s="642"/>
      <c r="P1" s="642"/>
    </row>
    <row r="2" spans="1:16" s="42" customFormat="1" ht="34.5" customHeight="1">
      <c r="A2" s="669" t="s">
        <v>297</v>
      </c>
      <c r="B2" s="669"/>
      <c r="C2" s="669"/>
      <c r="D2" s="670"/>
      <c r="E2" s="670"/>
      <c r="F2" s="670"/>
      <c r="G2" s="670"/>
      <c r="H2" s="670"/>
      <c r="I2" s="670"/>
      <c r="J2" s="670"/>
      <c r="K2" s="670"/>
      <c r="L2" s="670"/>
      <c r="M2" s="643" t="s">
        <v>356</v>
      </c>
      <c r="N2" s="644"/>
      <c r="O2" s="644"/>
      <c r="P2" s="644"/>
    </row>
    <row r="3" spans="1:16" s="42" customFormat="1" ht="19.5" customHeight="1">
      <c r="A3" s="668" t="s">
        <v>298</v>
      </c>
      <c r="B3" s="668"/>
      <c r="C3" s="668"/>
      <c r="D3" s="670"/>
      <c r="E3" s="670"/>
      <c r="F3" s="670"/>
      <c r="G3" s="670"/>
      <c r="H3" s="670"/>
      <c r="I3" s="670"/>
      <c r="J3" s="670"/>
      <c r="K3" s="670"/>
      <c r="L3" s="670"/>
      <c r="M3" s="643" t="s">
        <v>299</v>
      </c>
      <c r="N3" s="644"/>
      <c r="O3" s="644"/>
      <c r="P3" s="644"/>
    </row>
    <row r="4" spans="1:16" s="103" customFormat="1" ht="18.75" customHeight="1">
      <c r="A4" s="99"/>
      <c r="B4" s="99"/>
      <c r="C4" s="100"/>
      <c r="D4" s="609"/>
      <c r="E4" s="609"/>
      <c r="F4" s="609"/>
      <c r="G4" s="609"/>
      <c r="H4" s="609"/>
      <c r="I4" s="609"/>
      <c r="J4" s="609"/>
      <c r="K4" s="609"/>
      <c r="L4" s="609"/>
      <c r="M4" s="101" t="s">
        <v>300</v>
      </c>
      <c r="N4" s="102"/>
      <c r="O4" s="102"/>
      <c r="P4" s="102"/>
    </row>
    <row r="5" spans="1:16" ht="49.5" customHeight="1">
      <c r="A5" s="658" t="s">
        <v>57</v>
      </c>
      <c r="B5" s="659"/>
      <c r="C5" s="664" t="s">
        <v>82</v>
      </c>
      <c r="D5" s="647"/>
      <c r="E5" s="647"/>
      <c r="F5" s="647"/>
      <c r="G5" s="647"/>
      <c r="H5" s="647"/>
      <c r="I5" s="647"/>
      <c r="J5" s="647"/>
      <c r="K5" s="645" t="s">
        <v>81</v>
      </c>
      <c r="L5" s="645"/>
      <c r="M5" s="645"/>
      <c r="N5" s="645"/>
      <c r="O5" s="645"/>
      <c r="P5" s="645"/>
    </row>
    <row r="6" spans="1:16" ht="20.25" customHeight="1">
      <c r="A6" s="660"/>
      <c r="B6" s="661"/>
      <c r="C6" s="664" t="s">
        <v>3</v>
      </c>
      <c r="D6" s="647"/>
      <c r="E6" s="647"/>
      <c r="F6" s="648"/>
      <c r="G6" s="645" t="s">
        <v>9</v>
      </c>
      <c r="H6" s="645"/>
      <c r="I6" s="645"/>
      <c r="J6" s="645"/>
      <c r="K6" s="646" t="s">
        <v>3</v>
      </c>
      <c r="L6" s="646"/>
      <c r="M6" s="646"/>
      <c r="N6" s="649" t="s">
        <v>9</v>
      </c>
      <c r="O6" s="649"/>
      <c r="P6" s="649"/>
    </row>
    <row r="7" spans="1:16" ht="52.5" customHeight="1">
      <c r="A7" s="660"/>
      <c r="B7" s="661"/>
      <c r="C7" s="665" t="s">
        <v>301</v>
      </c>
      <c r="D7" s="647" t="s">
        <v>78</v>
      </c>
      <c r="E7" s="647"/>
      <c r="F7" s="648"/>
      <c r="G7" s="645" t="s">
        <v>302</v>
      </c>
      <c r="H7" s="645" t="s">
        <v>78</v>
      </c>
      <c r="I7" s="645"/>
      <c r="J7" s="645"/>
      <c r="K7" s="645" t="s">
        <v>32</v>
      </c>
      <c r="L7" s="645" t="s">
        <v>79</v>
      </c>
      <c r="M7" s="645"/>
      <c r="N7" s="645" t="s">
        <v>64</v>
      </c>
      <c r="O7" s="645" t="s">
        <v>79</v>
      </c>
      <c r="P7" s="645"/>
    </row>
    <row r="8" spans="1:16" ht="15.75" customHeight="1">
      <c r="A8" s="660"/>
      <c r="B8" s="661"/>
      <c r="C8" s="665"/>
      <c r="D8" s="645" t="s">
        <v>36</v>
      </c>
      <c r="E8" s="645" t="s">
        <v>37</v>
      </c>
      <c r="F8" s="645" t="s">
        <v>40</v>
      </c>
      <c r="G8" s="645"/>
      <c r="H8" s="645" t="s">
        <v>36</v>
      </c>
      <c r="I8" s="645" t="s">
        <v>37</v>
      </c>
      <c r="J8" s="645" t="s">
        <v>40</v>
      </c>
      <c r="K8" s="645"/>
      <c r="L8" s="645" t="s">
        <v>14</v>
      </c>
      <c r="M8" s="645" t="s">
        <v>13</v>
      </c>
      <c r="N8" s="645"/>
      <c r="O8" s="645" t="s">
        <v>14</v>
      </c>
      <c r="P8" s="645" t="s">
        <v>13</v>
      </c>
    </row>
    <row r="9" spans="1:16" ht="44.25" customHeight="1">
      <c r="A9" s="662"/>
      <c r="B9" s="663"/>
      <c r="C9" s="666"/>
      <c r="D9" s="645"/>
      <c r="E9" s="645"/>
      <c r="F9" s="645"/>
      <c r="G9" s="645"/>
      <c r="H9" s="645"/>
      <c r="I9" s="645"/>
      <c r="J9" s="645"/>
      <c r="K9" s="645"/>
      <c r="L9" s="645"/>
      <c r="M9" s="645"/>
      <c r="N9" s="645"/>
      <c r="O9" s="645"/>
      <c r="P9" s="645"/>
    </row>
    <row r="10" spans="1:16" ht="15" customHeight="1">
      <c r="A10" s="656" t="s">
        <v>6</v>
      </c>
      <c r="B10" s="657"/>
      <c r="C10" s="105">
        <v>1</v>
      </c>
      <c r="D10" s="105" t="s">
        <v>44</v>
      </c>
      <c r="E10" s="105" t="s">
        <v>49</v>
      </c>
      <c r="F10" s="105" t="s">
        <v>58</v>
      </c>
      <c r="G10" s="105" t="s">
        <v>59</v>
      </c>
      <c r="H10" s="105" t="s">
        <v>60</v>
      </c>
      <c r="I10" s="105" t="s">
        <v>61</v>
      </c>
      <c r="J10" s="105" t="s">
        <v>62</v>
      </c>
      <c r="K10" s="105" t="s">
        <v>63</v>
      </c>
      <c r="L10" s="105" t="s">
        <v>83</v>
      </c>
      <c r="M10" s="105" t="s">
        <v>84</v>
      </c>
      <c r="N10" s="105" t="s">
        <v>85</v>
      </c>
      <c r="O10" s="105" t="s">
        <v>86</v>
      </c>
      <c r="P10" s="105" t="s">
        <v>87</v>
      </c>
    </row>
    <row r="11" spans="1:16" ht="15" customHeight="1">
      <c r="A11" s="650" t="s">
        <v>303</v>
      </c>
      <c r="B11" s="651"/>
      <c r="C11" s="106">
        <f aca="true" t="shared" si="0" ref="C11:P11">C13-C12</f>
        <v>0</v>
      </c>
      <c r="D11" s="106">
        <f t="shared" si="0"/>
        <v>0</v>
      </c>
      <c r="E11" s="106">
        <f t="shared" si="0"/>
        <v>0</v>
      </c>
      <c r="F11" s="106">
        <f t="shared" si="0"/>
        <v>0</v>
      </c>
      <c r="G11" s="106">
        <f t="shared" si="0"/>
        <v>0</v>
      </c>
      <c r="H11" s="106">
        <f t="shared" si="0"/>
        <v>0</v>
      </c>
      <c r="I11" s="106">
        <f t="shared" si="0"/>
        <v>0</v>
      </c>
      <c r="J11" s="106">
        <f t="shared" si="0"/>
        <v>0</v>
      </c>
      <c r="K11" s="106">
        <f t="shared" si="0"/>
        <v>0</v>
      </c>
      <c r="L11" s="106">
        <f t="shared" si="0"/>
        <v>0</v>
      </c>
      <c r="M11" s="106">
        <f t="shared" si="0"/>
        <v>0</v>
      </c>
      <c r="N11" s="106">
        <f t="shared" si="0"/>
        <v>0</v>
      </c>
      <c r="O11" s="106">
        <f t="shared" si="0"/>
        <v>0</v>
      </c>
      <c r="P11" s="106">
        <f t="shared" si="0"/>
        <v>0</v>
      </c>
    </row>
    <row r="12" spans="1:16" ht="15" customHeight="1">
      <c r="A12" s="652" t="s">
        <v>304</v>
      </c>
      <c r="B12" s="653"/>
      <c r="C12" s="107">
        <v>0</v>
      </c>
      <c r="D12" s="107">
        <v>0</v>
      </c>
      <c r="E12" s="107">
        <v>0</v>
      </c>
      <c r="F12" s="107">
        <v>0</v>
      </c>
      <c r="G12" s="107">
        <v>0</v>
      </c>
      <c r="H12" s="107">
        <v>0</v>
      </c>
      <c r="I12" s="107">
        <v>0</v>
      </c>
      <c r="J12" s="107">
        <v>0</v>
      </c>
      <c r="K12" s="107">
        <v>0</v>
      </c>
      <c r="L12" s="107">
        <v>0</v>
      </c>
      <c r="M12" s="107">
        <v>0</v>
      </c>
      <c r="N12" s="107">
        <v>0</v>
      </c>
      <c r="O12" s="107">
        <v>0</v>
      </c>
      <c r="P12" s="107">
        <v>0</v>
      </c>
    </row>
    <row r="13" spans="1:32" ht="15" customHeight="1">
      <c r="A13" s="654" t="s">
        <v>33</v>
      </c>
      <c r="B13" s="655"/>
      <c r="C13" s="108">
        <f>D13+E13+F13</f>
        <v>0</v>
      </c>
      <c r="D13" s="108">
        <f>D14+D15</f>
        <v>0</v>
      </c>
      <c r="E13" s="108">
        <f>E14+E15</f>
        <v>0</v>
      </c>
      <c r="F13" s="108">
        <f>F14+F15</f>
        <v>0</v>
      </c>
      <c r="G13" s="108">
        <f aca="true" t="shared" si="1" ref="G13:G26">H13+I13+J13</f>
        <v>0</v>
      </c>
      <c r="H13" s="108">
        <f>H14+H15</f>
        <v>0</v>
      </c>
      <c r="I13" s="108">
        <f>I14+I15</f>
        <v>0</v>
      </c>
      <c r="J13" s="108">
        <f>J14+J15</f>
        <v>0</v>
      </c>
      <c r="K13" s="108">
        <f aca="true" t="shared" si="2" ref="K13:K26">L13+M13</f>
        <v>0</v>
      </c>
      <c r="L13" s="108">
        <f>L14+L15</f>
        <v>0</v>
      </c>
      <c r="M13" s="108">
        <f>M14+M15</f>
        <v>0</v>
      </c>
      <c r="N13" s="108">
        <f aca="true" t="shared" si="3" ref="N13:N26">O13+P13</f>
        <v>0</v>
      </c>
      <c r="O13" s="108">
        <f>O14+O15</f>
        <v>0</v>
      </c>
      <c r="P13" s="108">
        <f>P14+P15</f>
        <v>0</v>
      </c>
      <c r="AF13" s="73" t="s">
        <v>272</v>
      </c>
    </row>
    <row r="14" spans="1:37" ht="15" customHeight="1">
      <c r="A14" s="109" t="s">
        <v>0</v>
      </c>
      <c r="B14" s="110" t="s">
        <v>80</v>
      </c>
      <c r="C14" s="111">
        <f>C15+C16</f>
        <v>0</v>
      </c>
      <c r="D14" s="112">
        <f>D15+D16</f>
        <v>0</v>
      </c>
      <c r="E14" s="112">
        <v>0</v>
      </c>
      <c r="F14" s="112">
        <v>0</v>
      </c>
      <c r="G14" s="112">
        <f t="shared" si="1"/>
        <v>0</v>
      </c>
      <c r="H14" s="112">
        <v>0</v>
      </c>
      <c r="I14" s="112">
        <v>0</v>
      </c>
      <c r="J14" s="112">
        <v>0</v>
      </c>
      <c r="K14" s="112">
        <f t="shared" si="2"/>
        <v>0</v>
      </c>
      <c r="L14" s="112">
        <v>0</v>
      </c>
      <c r="M14" s="112">
        <v>0</v>
      </c>
      <c r="N14" s="112">
        <f t="shared" si="3"/>
        <v>0</v>
      </c>
      <c r="O14" s="112">
        <v>0</v>
      </c>
      <c r="P14" s="112">
        <v>0</v>
      </c>
      <c r="AK14" s="113"/>
    </row>
    <row r="15" spans="1:16" ht="15" customHeight="1">
      <c r="A15" s="114" t="s">
        <v>1</v>
      </c>
      <c r="B15" s="115" t="s">
        <v>17</v>
      </c>
      <c r="C15" s="111">
        <f aca="true" t="shared" si="4" ref="C15:C26">D15+E15+F15</f>
        <v>0</v>
      </c>
      <c r="D15" s="111">
        <f>D16+D17+D18+D19+D20+D21+D22+D23+D24+D25+D26</f>
        <v>0</v>
      </c>
      <c r="E15" s="111">
        <f>E16+E17+E18+E19+E20+E21+E22+E23+E24+E25+E26</f>
        <v>0</v>
      </c>
      <c r="F15" s="111">
        <f>F16+F17+F18+F19+F20+F21+F22+F23+F24+F25+F26</f>
        <v>0</v>
      </c>
      <c r="G15" s="111">
        <f t="shared" si="1"/>
        <v>0</v>
      </c>
      <c r="H15" s="111">
        <f>H16+H17+H18+H19+H20+H21+H22+H23+H24+H25+H26</f>
        <v>0</v>
      </c>
      <c r="I15" s="111">
        <f>I16+I17+I18+I19+I20+I21+I22+I23+I24+I25+I26</f>
        <v>0</v>
      </c>
      <c r="J15" s="111">
        <f>J16+J17+J18+J19+J20+J21+J22+J23+J24+J25+J26</f>
        <v>0</v>
      </c>
      <c r="K15" s="111">
        <f t="shared" si="2"/>
        <v>0</v>
      </c>
      <c r="L15" s="111">
        <f>L16+L17+L18+L19+L20+L21+L22+L23+L24+L25+L26</f>
        <v>0</v>
      </c>
      <c r="M15" s="111">
        <f>M16+M17+M18+M19+M20+M21+M22+M23+M24+M25+M26</f>
        <v>0</v>
      </c>
      <c r="N15" s="111">
        <f t="shared" si="3"/>
        <v>0</v>
      </c>
      <c r="O15" s="111">
        <f>O16+O17+O18+O19+O20+O21+O22+O23+O24+O25+O26</f>
        <v>0</v>
      </c>
      <c r="P15" s="111">
        <f>P16+P17+P18+P19+P20+P21+P22+P23+P24+P25+P26</f>
        <v>0</v>
      </c>
    </row>
    <row r="16" spans="1:38" s="42" customFormat="1" ht="15" customHeight="1">
      <c r="A16" s="116" t="s">
        <v>43</v>
      </c>
      <c r="B16" s="117" t="s">
        <v>273</v>
      </c>
      <c r="C16" s="111">
        <f t="shared" si="4"/>
        <v>0</v>
      </c>
      <c r="D16" s="118">
        <v>0</v>
      </c>
      <c r="E16" s="118">
        <v>0</v>
      </c>
      <c r="F16" s="118">
        <v>0</v>
      </c>
      <c r="G16" s="118">
        <f t="shared" si="1"/>
        <v>0</v>
      </c>
      <c r="H16" s="118">
        <v>0</v>
      </c>
      <c r="I16" s="118">
        <v>0</v>
      </c>
      <c r="J16" s="118">
        <v>0</v>
      </c>
      <c r="K16" s="118">
        <f t="shared" si="2"/>
        <v>0</v>
      </c>
      <c r="L16" s="118">
        <v>0</v>
      </c>
      <c r="M16" s="118">
        <v>0</v>
      </c>
      <c r="N16" s="118">
        <f t="shared" si="3"/>
        <v>0</v>
      </c>
      <c r="O16" s="118">
        <v>0</v>
      </c>
      <c r="P16" s="118">
        <v>0</v>
      </c>
      <c r="AL16" s="113"/>
    </row>
    <row r="17" spans="1:32" s="42" customFormat="1" ht="15" customHeight="1">
      <c r="A17" s="116" t="s">
        <v>44</v>
      </c>
      <c r="B17" s="119" t="s">
        <v>305</v>
      </c>
      <c r="C17" s="111">
        <f t="shared" si="4"/>
        <v>0</v>
      </c>
      <c r="D17" s="118">
        <v>0</v>
      </c>
      <c r="E17" s="118">
        <v>0</v>
      </c>
      <c r="F17" s="118">
        <v>0</v>
      </c>
      <c r="G17" s="118">
        <f t="shared" si="1"/>
        <v>0</v>
      </c>
      <c r="H17" s="118">
        <v>0</v>
      </c>
      <c r="I17" s="118">
        <v>0</v>
      </c>
      <c r="J17" s="118">
        <v>0</v>
      </c>
      <c r="K17" s="118">
        <f t="shared" si="2"/>
        <v>0</v>
      </c>
      <c r="L17" s="118">
        <v>0</v>
      </c>
      <c r="M17" s="118">
        <v>0</v>
      </c>
      <c r="N17" s="118">
        <f t="shared" si="3"/>
        <v>0</v>
      </c>
      <c r="O17" s="118">
        <v>0</v>
      </c>
      <c r="P17" s="118">
        <v>0</v>
      </c>
      <c r="AF17" s="113" t="s">
        <v>275</v>
      </c>
    </row>
    <row r="18" spans="1:16" s="42" customFormat="1" ht="15" customHeight="1">
      <c r="A18" s="116" t="s">
        <v>49</v>
      </c>
      <c r="B18" s="117" t="s">
        <v>276</v>
      </c>
      <c r="C18" s="111">
        <f t="shared" si="4"/>
        <v>0</v>
      </c>
      <c r="D18" s="118">
        <v>0</v>
      </c>
      <c r="E18" s="118">
        <v>0</v>
      </c>
      <c r="F18" s="118">
        <v>0</v>
      </c>
      <c r="G18" s="118">
        <f t="shared" si="1"/>
        <v>0</v>
      </c>
      <c r="H18" s="118">
        <v>0</v>
      </c>
      <c r="I18" s="118">
        <v>0</v>
      </c>
      <c r="J18" s="118">
        <v>0</v>
      </c>
      <c r="K18" s="118">
        <f t="shared" si="2"/>
        <v>0</v>
      </c>
      <c r="L18" s="118">
        <v>0</v>
      </c>
      <c r="M18" s="118">
        <v>0</v>
      </c>
      <c r="N18" s="118">
        <f t="shared" si="3"/>
        <v>0</v>
      </c>
      <c r="O18" s="118">
        <v>0</v>
      </c>
      <c r="P18" s="118">
        <v>0</v>
      </c>
    </row>
    <row r="19" spans="1:16" s="42" customFormat="1" ht="15" customHeight="1">
      <c r="A19" s="116" t="s">
        <v>58</v>
      </c>
      <c r="B19" s="117" t="s">
        <v>277</v>
      </c>
      <c r="C19" s="111">
        <f t="shared" si="4"/>
        <v>0</v>
      </c>
      <c r="D19" s="118">
        <v>0</v>
      </c>
      <c r="E19" s="118">
        <v>0</v>
      </c>
      <c r="F19" s="118">
        <v>0</v>
      </c>
      <c r="G19" s="118">
        <f t="shared" si="1"/>
        <v>0</v>
      </c>
      <c r="H19" s="118">
        <v>0</v>
      </c>
      <c r="I19" s="118">
        <v>0</v>
      </c>
      <c r="J19" s="118">
        <v>0</v>
      </c>
      <c r="K19" s="118">
        <f t="shared" si="2"/>
        <v>0</v>
      </c>
      <c r="L19" s="118">
        <v>0</v>
      </c>
      <c r="M19" s="118">
        <v>0</v>
      </c>
      <c r="N19" s="118">
        <f t="shared" si="3"/>
        <v>0</v>
      </c>
      <c r="O19" s="118">
        <v>0</v>
      </c>
      <c r="P19" s="118">
        <v>0</v>
      </c>
    </row>
    <row r="20" spans="1:16" s="42" customFormat="1" ht="15" customHeight="1">
      <c r="A20" s="116" t="s">
        <v>59</v>
      </c>
      <c r="B20" s="117" t="s">
        <v>278</v>
      </c>
      <c r="C20" s="111">
        <f t="shared" si="4"/>
        <v>0</v>
      </c>
      <c r="D20" s="118">
        <v>0</v>
      </c>
      <c r="E20" s="118">
        <v>0</v>
      </c>
      <c r="F20" s="118">
        <v>0</v>
      </c>
      <c r="G20" s="118">
        <f t="shared" si="1"/>
        <v>0</v>
      </c>
      <c r="H20" s="118">
        <v>0</v>
      </c>
      <c r="I20" s="118">
        <v>0</v>
      </c>
      <c r="J20" s="118">
        <v>0</v>
      </c>
      <c r="K20" s="118">
        <f t="shared" si="2"/>
        <v>0</v>
      </c>
      <c r="L20" s="118">
        <v>0</v>
      </c>
      <c r="M20" s="118">
        <v>0</v>
      </c>
      <c r="N20" s="118">
        <f t="shared" si="3"/>
        <v>0</v>
      </c>
      <c r="O20" s="118">
        <v>0</v>
      </c>
      <c r="P20" s="118">
        <v>0</v>
      </c>
    </row>
    <row r="21" spans="1:39" s="42" customFormat="1" ht="15" customHeight="1">
      <c r="A21" s="116" t="s">
        <v>60</v>
      </c>
      <c r="B21" s="117" t="s">
        <v>279</v>
      </c>
      <c r="C21" s="111">
        <f t="shared" si="4"/>
        <v>0</v>
      </c>
      <c r="D21" s="118">
        <v>0</v>
      </c>
      <c r="E21" s="118">
        <v>0</v>
      </c>
      <c r="F21" s="118">
        <v>0</v>
      </c>
      <c r="G21" s="118">
        <f t="shared" si="1"/>
        <v>0</v>
      </c>
      <c r="H21" s="118">
        <v>0</v>
      </c>
      <c r="I21" s="118">
        <v>0</v>
      </c>
      <c r="J21" s="118">
        <v>0</v>
      </c>
      <c r="K21" s="118">
        <f t="shared" si="2"/>
        <v>0</v>
      </c>
      <c r="L21" s="118">
        <v>0</v>
      </c>
      <c r="M21" s="118">
        <v>0</v>
      </c>
      <c r="N21" s="118">
        <f t="shared" si="3"/>
        <v>0</v>
      </c>
      <c r="O21" s="118">
        <v>0</v>
      </c>
      <c r="P21" s="118">
        <v>0</v>
      </c>
      <c r="AJ21" s="42" t="s">
        <v>280</v>
      </c>
      <c r="AK21" s="42" t="s">
        <v>281</v>
      </c>
      <c r="AL21" s="42" t="s">
        <v>282</v>
      </c>
      <c r="AM21" s="113" t="s">
        <v>283</v>
      </c>
    </row>
    <row r="22" spans="1:39" s="42" customFormat="1" ht="15" customHeight="1">
      <c r="A22" s="116" t="s">
        <v>61</v>
      </c>
      <c r="B22" s="117" t="s">
        <v>284</v>
      </c>
      <c r="C22" s="111">
        <f t="shared" si="4"/>
        <v>0</v>
      </c>
      <c r="D22" s="118">
        <v>0</v>
      </c>
      <c r="E22" s="118">
        <v>0</v>
      </c>
      <c r="F22" s="118">
        <v>0</v>
      </c>
      <c r="G22" s="118">
        <f t="shared" si="1"/>
        <v>0</v>
      </c>
      <c r="H22" s="118">
        <v>0</v>
      </c>
      <c r="I22" s="118">
        <v>0</v>
      </c>
      <c r="J22" s="118">
        <v>0</v>
      </c>
      <c r="K22" s="118">
        <f t="shared" si="2"/>
        <v>0</v>
      </c>
      <c r="L22" s="118">
        <v>0</v>
      </c>
      <c r="M22" s="118">
        <v>0</v>
      </c>
      <c r="N22" s="118">
        <f t="shared" si="3"/>
        <v>0</v>
      </c>
      <c r="O22" s="118">
        <v>0</v>
      </c>
      <c r="P22" s="118">
        <v>0</v>
      </c>
      <c r="AM22" s="113" t="s">
        <v>285</v>
      </c>
    </row>
    <row r="23" spans="1:16" s="42" customFormat="1" ht="15" customHeight="1">
      <c r="A23" s="116" t="s">
        <v>62</v>
      </c>
      <c r="B23" s="117" t="s">
        <v>286</v>
      </c>
      <c r="C23" s="111">
        <f t="shared" si="4"/>
        <v>0</v>
      </c>
      <c r="D23" s="118">
        <v>0</v>
      </c>
      <c r="E23" s="118">
        <v>0</v>
      </c>
      <c r="F23" s="118">
        <v>0</v>
      </c>
      <c r="G23" s="118">
        <f t="shared" si="1"/>
        <v>0</v>
      </c>
      <c r="H23" s="118">
        <v>0</v>
      </c>
      <c r="I23" s="118">
        <v>0</v>
      </c>
      <c r="J23" s="118">
        <v>0</v>
      </c>
      <c r="K23" s="118">
        <f t="shared" si="2"/>
        <v>0</v>
      </c>
      <c r="L23" s="118">
        <v>0</v>
      </c>
      <c r="M23" s="118">
        <v>0</v>
      </c>
      <c r="N23" s="118">
        <f t="shared" si="3"/>
        <v>0</v>
      </c>
      <c r="O23" s="118">
        <v>0</v>
      </c>
      <c r="P23" s="118">
        <v>0</v>
      </c>
    </row>
    <row r="24" spans="1:36" s="42" customFormat="1" ht="15" customHeight="1">
      <c r="A24" s="116" t="s">
        <v>63</v>
      </c>
      <c r="B24" s="117" t="s">
        <v>287</v>
      </c>
      <c r="C24" s="111">
        <f t="shared" si="4"/>
        <v>0</v>
      </c>
      <c r="D24" s="118">
        <v>0</v>
      </c>
      <c r="E24" s="118">
        <v>0</v>
      </c>
      <c r="F24" s="118">
        <v>0</v>
      </c>
      <c r="G24" s="118">
        <f t="shared" si="1"/>
        <v>0</v>
      </c>
      <c r="H24" s="118">
        <v>0</v>
      </c>
      <c r="I24" s="118">
        <v>0</v>
      </c>
      <c r="J24" s="118">
        <v>0</v>
      </c>
      <c r="K24" s="118">
        <f t="shared" si="2"/>
        <v>0</v>
      </c>
      <c r="L24" s="118">
        <v>0</v>
      </c>
      <c r="M24" s="118">
        <v>0</v>
      </c>
      <c r="N24" s="118">
        <f t="shared" si="3"/>
        <v>0</v>
      </c>
      <c r="O24" s="118">
        <v>0</v>
      </c>
      <c r="P24" s="118">
        <v>0</v>
      </c>
      <c r="AJ24" s="42" t="s">
        <v>280</v>
      </c>
    </row>
    <row r="25" spans="1:36" s="42" customFormat="1" ht="15" customHeight="1">
      <c r="A25" s="116" t="s">
        <v>83</v>
      </c>
      <c r="B25" s="117" t="s">
        <v>288</v>
      </c>
      <c r="C25" s="111">
        <f t="shared" si="4"/>
        <v>0</v>
      </c>
      <c r="D25" s="118">
        <v>0</v>
      </c>
      <c r="E25" s="118">
        <v>0</v>
      </c>
      <c r="F25" s="118">
        <v>0</v>
      </c>
      <c r="G25" s="118">
        <f t="shared" si="1"/>
        <v>0</v>
      </c>
      <c r="H25" s="118">
        <v>0</v>
      </c>
      <c r="I25" s="118">
        <v>0</v>
      </c>
      <c r="J25" s="118">
        <v>0</v>
      </c>
      <c r="K25" s="118">
        <f t="shared" si="2"/>
        <v>0</v>
      </c>
      <c r="L25" s="118">
        <v>0</v>
      </c>
      <c r="M25" s="118">
        <v>0</v>
      </c>
      <c r="N25" s="118">
        <f t="shared" si="3"/>
        <v>0</v>
      </c>
      <c r="O25" s="118">
        <v>0</v>
      </c>
      <c r="P25" s="118">
        <v>0</v>
      </c>
      <c r="AJ25" s="113" t="s">
        <v>289</v>
      </c>
    </row>
    <row r="26" spans="1:44" s="42" customFormat="1" ht="15" customHeight="1">
      <c r="A26" s="116" t="s">
        <v>84</v>
      </c>
      <c r="B26" s="117" t="s">
        <v>290</v>
      </c>
      <c r="C26" s="111">
        <f t="shared" si="4"/>
        <v>0</v>
      </c>
      <c r="D26" s="118">
        <v>0</v>
      </c>
      <c r="E26" s="118">
        <v>0</v>
      </c>
      <c r="F26" s="118">
        <v>0</v>
      </c>
      <c r="G26" s="118">
        <f t="shared" si="1"/>
        <v>0</v>
      </c>
      <c r="H26" s="118">
        <v>0</v>
      </c>
      <c r="I26" s="118">
        <v>0</v>
      </c>
      <c r="J26" s="118">
        <v>0</v>
      </c>
      <c r="K26" s="118">
        <f t="shared" si="2"/>
        <v>0</v>
      </c>
      <c r="L26" s="118">
        <v>0</v>
      </c>
      <c r="M26" s="118">
        <v>0</v>
      </c>
      <c r="N26" s="118">
        <f t="shared" si="3"/>
        <v>0</v>
      </c>
      <c r="O26" s="118">
        <v>0</v>
      </c>
      <c r="P26" s="118">
        <v>0</v>
      </c>
      <c r="AR26" s="113"/>
    </row>
    <row r="27" spans="1:16" ht="9.75" customHeight="1">
      <c r="A27" s="120"/>
      <c r="B27" s="121"/>
      <c r="C27" s="122"/>
      <c r="D27" s="122"/>
      <c r="E27" s="122"/>
      <c r="F27" s="122"/>
      <c r="G27" s="122"/>
      <c r="H27" s="122"/>
      <c r="I27" s="122"/>
      <c r="J27" s="122"/>
      <c r="K27" s="122"/>
      <c r="L27" s="122"/>
      <c r="M27" s="122"/>
      <c r="N27" s="122"/>
      <c r="O27" s="122"/>
      <c r="P27" s="122"/>
    </row>
    <row r="28" spans="2:35" ht="27" customHeight="1">
      <c r="B28" s="637" t="s">
        <v>357</v>
      </c>
      <c r="C28" s="638"/>
      <c r="D28" s="638"/>
      <c r="E28" s="638"/>
      <c r="F28" s="123"/>
      <c r="G28" s="123"/>
      <c r="H28" s="123"/>
      <c r="I28" s="123"/>
      <c r="J28" s="123"/>
      <c r="K28" s="632" t="s">
        <v>358</v>
      </c>
      <c r="L28" s="632"/>
      <c r="M28" s="632"/>
      <c r="N28" s="632"/>
      <c r="O28" s="632"/>
      <c r="P28" s="632"/>
      <c r="AG28" s="73" t="s">
        <v>292</v>
      </c>
      <c r="AI28" s="113">
        <f>82/88</f>
        <v>0.9318181818181818</v>
      </c>
    </row>
    <row r="29" spans="2:16" ht="16.5">
      <c r="B29" s="638"/>
      <c r="C29" s="638"/>
      <c r="D29" s="638"/>
      <c r="E29" s="638"/>
      <c r="F29" s="123"/>
      <c r="G29" s="123"/>
      <c r="H29" s="123"/>
      <c r="I29" s="123"/>
      <c r="J29" s="123"/>
      <c r="K29" s="632"/>
      <c r="L29" s="632"/>
      <c r="M29" s="632"/>
      <c r="N29" s="632"/>
      <c r="O29" s="632"/>
      <c r="P29" s="632"/>
    </row>
    <row r="30" spans="2:16" ht="21" customHeight="1">
      <c r="B30" s="638"/>
      <c r="C30" s="638"/>
      <c r="D30" s="638"/>
      <c r="E30" s="638"/>
      <c r="F30" s="123"/>
      <c r="G30" s="123"/>
      <c r="H30" s="123"/>
      <c r="I30" s="123"/>
      <c r="J30" s="123"/>
      <c r="K30" s="632"/>
      <c r="L30" s="632"/>
      <c r="M30" s="632"/>
      <c r="N30" s="632"/>
      <c r="O30" s="632"/>
      <c r="P30" s="632"/>
    </row>
    <row r="32" spans="2:16" ht="16.5" customHeight="1">
      <c r="B32" s="640" t="s">
        <v>295</v>
      </c>
      <c r="C32" s="640"/>
      <c r="D32" s="640"/>
      <c r="E32" s="124"/>
      <c r="F32" s="124"/>
      <c r="G32" s="124"/>
      <c r="H32" s="124"/>
      <c r="I32" s="124"/>
      <c r="J32" s="124"/>
      <c r="K32" s="639" t="s">
        <v>359</v>
      </c>
      <c r="L32" s="639"/>
      <c r="M32" s="639"/>
      <c r="N32" s="639"/>
      <c r="O32" s="639"/>
      <c r="P32" s="639"/>
    </row>
    <row r="33" ht="12.75" customHeight="1"/>
    <row r="34" spans="2:5" ht="15.75">
      <c r="B34" s="125"/>
      <c r="C34" s="125"/>
      <c r="D34" s="125"/>
      <c r="E34" s="125"/>
    </row>
    <row r="35" ht="15.75" hidden="1"/>
    <row r="36" spans="2:16" ht="15.75">
      <c r="B36" s="635" t="s">
        <v>248</v>
      </c>
      <c r="C36" s="635"/>
      <c r="D36" s="635"/>
      <c r="E36" s="635"/>
      <c r="F36" s="126"/>
      <c r="G36" s="126"/>
      <c r="H36" s="126"/>
      <c r="I36" s="126"/>
      <c r="K36" s="636" t="s">
        <v>249</v>
      </c>
      <c r="L36" s="636"/>
      <c r="M36" s="636"/>
      <c r="N36" s="636"/>
      <c r="O36" s="636"/>
      <c r="P36" s="636"/>
    </row>
    <row r="39" ht="15.75">
      <c r="A39" s="128" t="s">
        <v>41</v>
      </c>
    </row>
    <row r="40" spans="1:6" ht="15.75">
      <c r="A40" s="129"/>
      <c r="B40" s="130" t="s">
        <v>50</v>
      </c>
      <c r="C40" s="130"/>
      <c r="D40" s="130"/>
      <c r="E40" s="130"/>
      <c r="F40" s="130"/>
    </row>
    <row r="41" spans="1:14" ht="15.75" customHeight="1">
      <c r="A41" s="131" t="s">
        <v>25</v>
      </c>
      <c r="B41" s="634" t="s">
        <v>53</v>
      </c>
      <c r="C41" s="634"/>
      <c r="D41" s="634"/>
      <c r="E41" s="634"/>
      <c r="F41" s="634"/>
      <c r="G41" s="131"/>
      <c r="H41" s="131"/>
      <c r="I41" s="131"/>
      <c r="J41" s="131"/>
      <c r="K41" s="131"/>
      <c r="L41" s="131"/>
      <c r="M41" s="131"/>
      <c r="N41" s="131"/>
    </row>
    <row r="42" spans="1:14" ht="15" customHeight="1">
      <c r="A42" s="131"/>
      <c r="B42" s="633" t="s">
        <v>54</v>
      </c>
      <c r="C42" s="633"/>
      <c r="D42" s="633"/>
      <c r="E42" s="633"/>
      <c r="F42" s="633"/>
      <c r="G42" s="633"/>
      <c r="H42" s="132"/>
      <c r="I42" s="132"/>
      <c r="J42" s="132"/>
      <c r="K42" s="131"/>
      <c r="L42" s="131"/>
      <c r="M42" s="131"/>
      <c r="N42" s="131"/>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33" customWidth="1"/>
    <col min="2" max="2" width="23.875" style="33" customWidth="1"/>
    <col min="3" max="3" width="13.875" style="33" customWidth="1"/>
    <col min="4" max="4" width="11.125" style="33" customWidth="1"/>
    <col min="5" max="5" width="10.125" style="33" customWidth="1"/>
    <col min="6" max="12" width="10.25390625" style="33" customWidth="1"/>
    <col min="13" max="13" width="14.25390625" style="33" customWidth="1"/>
    <col min="14" max="28" width="9.00390625" style="33" customWidth="1"/>
    <col min="29" max="29" width="8.375" style="33" customWidth="1"/>
    <col min="30" max="30" width="9.00390625" style="33" customWidth="1"/>
    <col min="31" max="31" width="11.25390625" style="33" customWidth="1"/>
    <col min="32" max="32" width="13.50390625" style="33" customWidth="1"/>
    <col min="33" max="16384" width="9.00390625" style="33" customWidth="1"/>
  </cols>
  <sheetData>
    <row r="1" spans="1:12" ht="22.5" customHeight="1">
      <c r="A1" s="613" t="s">
        <v>99</v>
      </c>
      <c r="B1" s="613"/>
      <c r="C1" s="613"/>
      <c r="D1" s="690" t="s">
        <v>360</v>
      </c>
      <c r="E1" s="690"/>
      <c r="F1" s="690"/>
      <c r="G1" s="690"/>
      <c r="H1" s="690"/>
      <c r="I1" s="690"/>
      <c r="J1" s="687" t="s">
        <v>361</v>
      </c>
      <c r="K1" s="688"/>
      <c r="L1" s="688"/>
    </row>
    <row r="2" spans="1:13" ht="15.75" customHeight="1">
      <c r="A2" s="689" t="s">
        <v>306</v>
      </c>
      <c r="B2" s="689"/>
      <c r="C2" s="689"/>
      <c r="D2" s="690"/>
      <c r="E2" s="690"/>
      <c r="F2" s="690"/>
      <c r="G2" s="690"/>
      <c r="H2" s="690"/>
      <c r="I2" s="690"/>
      <c r="J2" s="688" t="s">
        <v>307</v>
      </c>
      <c r="K2" s="688"/>
      <c r="L2" s="688"/>
      <c r="M2" s="133"/>
    </row>
    <row r="3" spans="1:13" ht="15.75" customHeight="1">
      <c r="A3" s="614" t="s">
        <v>258</v>
      </c>
      <c r="B3" s="614"/>
      <c r="C3" s="614"/>
      <c r="D3" s="690"/>
      <c r="E3" s="690"/>
      <c r="F3" s="690"/>
      <c r="G3" s="690"/>
      <c r="H3" s="690"/>
      <c r="I3" s="690"/>
      <c r="J3" s="687" t="s">
        <v>362</v>
      </c>
      <c r="K3" s="687"/>
      <c r="L3" s="687"/>
      <c r="M3" s="37"/>
    </row>
    <row r="4" spans="1:13" ht="15.75" customHeight="1">
      <c r="A4" s="698" t="s">
        <v>260</v>
      </c>
      <c r="B4" s="698"/>
      <c r="C4" s="698"/>
      <c r="D4" s="692"/>
      <c r="E4" s="692"/>
      <c r="F4" s="692"/>
      <c r="G4" s="692"/>
      <c r="H4" s="692"/>
      <c r="I4" s="692"/>
      <c r="J4" s="688" t="s">
        <v>308</v>
      </c>
      <c r="K4" s="688"/>
      <c r="L4" s="688"/>
      <c r="M4" s="133"/>
    </row>
    <row r="5" spans="1:13" ht="15.75">
      <c r="A5" s="134"/>
      <c r="B5" s="134"/>
      <c r="C5" s="34"/>
      <c r="D5" s="34"/>
      <c r="E5" s="34"/>
      <c r="F5" s="34"/>
      <c r="G5" s="34"/>
      <c r="H5" s="34"/>
      <c r="I5" s="34"/>
      <c r="J5" s="691" t="s">
        <v>8</v>
      </c>
      <c r="K5" s="691"/>
      <c r="L5" s="691"/>
      <c r="M5" s="133"/>
    </row>
    <row r="6" spans="1:14" ht="15.75">
      <c r="A6" s="673" t="s">
        <v>57</v>
      </c>
      <c r="B6" s="674"/>
      <c r="C6" s="645" t="s">
        <v>309</v>
      </c>
      <c r="D6" s="697" t="s">
        <v>310</v>
      </c>
      <c r="E6" s="697"/>
      <c r="F6" s="697"/>
      <c r="G6" s="697"/>
      <c r="H6" s="697"/>
      <c r="I6" s="697"/>
      <c r="J6" s="610" t="s">
        <v>97</v>
      </c>
      <c r="K6" s="610"/>
      <c r="L6" s="610"/>
      <c r="M6" s="699" t="s">
        <v>311</v>
      </c>
      <c r="N6" s="700" t="s">
        <v>312</v>
      </c>
    </row>
    <row r="7" spans="1:14" ht="15.75" customHeight="1">
      <c r="A7" s="675"/>
      <c r="B7" s="676"/>
      <c r="C7" s="645"/>
      <c r="D7" s="697" t="s">
        <v>7</v>
      </c>
      <c r="E7" s="697"/>
      <c r="F7" s="697"/>
      <c r="G7" s="697"/>
      <c r="H7" s="697"/>
      <c r="I7" s="697"/>
      <c r="J7" s="610"/>
      <c r="K7" s="610"/>
      <c r="L7" s="610"/>
      <c r="M7" s="699"/>
      <c r="N7" s="700"/>
    </row>
    <row r="8" spans="1:14" s="73" customFormat="1" ht="31.5" customHeight="1">
      <c r="A8" s="675"/>
      <c r="B8" s="676"/>
      <c r="C8" s="645"/>
      <c r="D8" s="610" t="s">
        <v>95</v>
      </c>
      <c r="E8" s="610" t="s">
        <v>96</v>
      </c>
      <c r="F8" s="610"/>
      <c r="G8" s="610"/>
      <c r="H8" s="610"/>
      <c r="I8" s="610"/>
      <c r="J8" s="610"/>
      <c r="K8" s="610"/>
      <c r="L8" s="610"/>
      <c r="M8" s="699"/>
      <c r="N8" s="700"/>
    </row>
    <row r="9" spans="1:14" s="73" customFormat="1" ht="15.75" customHeight="1">
      <c r="A9" s="675"/>
      <c r="B9" s="676"/>
      <c r="C9" s="645"/>
      <c r="D9" s="610"/>
      <c r="E9" s="610" t="s">
        <v>98</v>
      </c>
      <c r="F9" s="610" t="s">
        <v>7</v>
      </c>
      <c r="G9" s="610"/>
      <c r="H9" s="610"/>
      <c r="I9" s="610"/>
      <c r="J9" s="610" t="s">
        <v>7</v>
      </c>
      <c r="K9" s="610"/>
      <c r="L9" s="610"/>
      <c r="M9" s="699"/>
      <c r="N9" s="700"/>
    </row>
    <row r="10" spans="1:14" s="73" customFormat="1" ht="86.25" customHeight="1">
      <c r="A10" s="677"/>
      <c r="B10" s="678"/>
      <c r="C10" s="645"/>
      <c r="D10" s="610"/>
      <c r="E10" s="610"/>
      <c r="F10" s="104" t="s">
        <v>22</v>
      </c>
      <c r="G10" s="104" t="s">
        <v>24</v>
      </c>
      <c r="H10" s="104" t="s">
        <v>16</v>
      </c>
      <c r="I10" s="104" t="s">
        <v>23</v>
      </c>
      <c r="J10" s="104" t="s">
        <v>15</v>
      </c>
      <c r="K10" s="104" t="s">
        <v>20</v>
      </c>
      <c r="L10" s="104" t="s">
        <v>21</v>
      </c>
      <c r="M10" s="699"/>
      <c r="N10" s="700"/>
    </row>
    <row r="11" spans="1:32" ht="13.5" customHeight="1">
      <c r="A11" s="683" t="s">
        <v>5</v>
      </c>
      <c r="B11" s="684"/>
      <c r="C11" s="135">
        <v>1</v>
      </c>
      <c r="D11" s="135" t="s">
        <v>44</v>
      </c>
      <c r="E11" s="135" t="s">
        <v>49</v>
      </c>
      <c r="F11" s="135" t="s">
        <v>58</v>
      </c>
      <c r="G11" s="135" t="s">
        <v>59</v>
      </c>
      <c r="H11" s="135" t="s">
        <v>60</v>
      </c>
      <c r="I11" s="135" t="s">
        <v>61</v>
      </c>
      <c r="J11" s="135" t="s">
        <v>62</v>
      </c>
      <c r="K11" s="135" t="s">
        <v>63</v>
      </c>
      <c r="L11" s="135" t="s">
        <v>83</v>
      </c>
      <c r="M11" s="136"/>
      <c r="N11" s="137"/>
      <c r="AF11" s="33" t="s">
        <v>272</v>
      </c>
    </row>
    <row r="12" spans="1:14" ht="24" customHeight="1">
      <c r="A12" s="695" t="s">
        <v>303</v>
      </c>
      <c r="B12" s="696"/>
      <c r="C12" s="138">
        <f aca="true" t="shared" si="0" ref="C12:L12">C14-C13</f>
        <v>-25</v>
      </c>
      <c r="D12" s="138">
        <f t="shared" si="0"/>
        <v>-26</v>
      </c>
      <c r="E12" s="138">
        <f t="shared" si="0"/>
        <v>17</v>
      </c>
      <c r="F12" s="138">
        <f t="shared" si="0"/>
        <v>1</v>
      </c>
      <c r="G12" s="138">
        <f t="shared" si="0"/>
        <v>3</v>
      </c>
      <c r="H12" s="138">
        <f t="shared" si="0"/>
        <v>-1</v>
      </c>
      <c r="I12" s="138">
        <f t="shared" si="0"/>
        <v>-2</v>
      </c>
      <c r="J12" s="138">
        <f t="shared" si="0"/>
        <v>-9</v>
      </c>
      <c r="K12" s="138">
        <f t="shared" si="0"/>
        <v>-13</v>
      </c>
      <c r="L12" s="138">
        <f t="shared" si="0"/>
        <v>-3</v>
      </c>
      <c r="M12" s="136"/>
      <c r="N12" s="137"/>
    </row>
    <row r="13" spans="1:14" ht="23.25" customHeight="1">
      <c r="A13" s="693" t="s">
        <v>259</v>
      </c>
      <c r="B13" s="694"/>
      <c r="C13" s="139">
        <v>59</v>
      </c>
      <c r="D13" s="139">
        <v>43</v>
      </c>
      <c r="E13" s="139">
        <v>0</v>
      </c>
      <c r="F13" s="139">
        <v>5</v>
      </c>
      <c r="G13" s="139">
        <v>2</v>
      </c>
      <c r="H13" s="139">
        <v>7</v>
      </c>
      <c r="I13" s="139">
        <v>2</v>
      </c>
      <c r="J13" s="139">
        <v>10</v>
      </c>
      <c r="K13" s="139">
        <v>44</v>
      </c>
      <c r="L13" s="139">
        <v>5</v>
      </c>
      <c r="M13" s="136"/>
      <c r="N13" s="137"/>
    </row>
    <row r="14" spans="1:37" s="52" customFormat="1" ht="16.5" customHeight="1">
      <c r="A14" s="681" t="s">
        <v>30</v>
      </c>
      <c r="B14" s="682"/>
      <c r="C14" s="140">
        <f aca="true" t="shared" si="1" ref="C14:L14">C15+C16</f>
        <v>34</v>
      </c>
      <c r="D14" s="141">
        <f t="shared" si="1"/>
        <v>17</v>
      </c>
      <c r="E14" s="141">
        <f t="shared" si="1"/>
        <v>17</v>
      </c>
      <c r="F14" s="141">
        <f t="shared" si="1"/>
        <v>6</v>
      </c>
      <c r="G14" s="141">
        <f t="shared" si="1"/>
        <v>5</v>
      </c>
      <c r="H14" s="141">
        <f t="shared" si="1"/>
        <v>6</v>
      </c>
      <c r="I14" s="141">
        <f t="shared" si="1"/>
        <v>0</v>
      </c>
      <c r="J14" s="141">
        <f t="shared" si="1"/>
        <v>1</v>
      </c>
      <c r="K14" s="141">
        <f t="shared" si="1"/>
        <v>31</v>
      </c>
      <c r="L14" s="141">
        <f t="shared" si="1"/>
        <v>2</v>
      </c>
      <c r="M14" s="142">
        <f>'[3]kiem tra du lieu'!$B$6</f>
        <v>34</v>
      </c>
      <c r="N14" s="137">
        <f aca="true" t="shared" si="2" ref="N14:N27">C14-M14</f>
        <v>0</v>
      </c>
      <c r="AK14" s="63"/>
    </row>
    <row r="15" spans="1:14" s="52" customFormat="1" ht="16.5" customHeight="1">
      <c r="A15" s="143" t="s">
        <v>0</v>
      </c>
      <c r="B15" s="144" t="s">
        <v>80</v>
      </c>
      <c r="C15" s="140">
        <f aca="true" t="shared" si="3" ref="C15:C27">D15+E15</f>
        <v>0</v>
      </c>
      <c r="D15" s="145">
        <v>0</v>
      </c>
      <c r="E15" s="146">
        <f aca="true" t="shared" si="4" ref="E15:E27">F15+G15+H15+I15</f>
        <v>0</v>
      </c>
      <c r="F15" s="145">
        <v>0</v>
      </c>
      <c r="G15" s="145">
        <v>0</v>
      </c>
      <c r="H15" s="145">
        <v>0</v>
      </c>
      <c r="I15" s="145">
        <v>0</v>
      </c>
      <c r="J15" s="145">
        <v>0</v>
      </c>
      <c r="K15" s="145">
        <v>0</v>
      </c>
      <c r="L15" s="145">
        <v>0</v>
      </c>
      <c r="M15" s="136">
        <f>'[3]kiem tra du lieu'!$B$7</f>
        <v>0</v>
      </c>
      <c r="N15" s="137">
        <f t="shared" si="2"/>
        <v>0</v>
      </c>
    </row>
    <row r="16" spans="1:38" s="52" customFormat="1" ht="16.5" customHeight="1">
      <c r="A16" s="64" t="s">
        <v>1</v>
      </c>
      <c r="B16" s="60" t="s">
        <v>17</v>
      </c>
      <c r="C16" s="140">
        <f t="shared" si="3"/>
        <v>34</v>
      </c>
      <c r="D16" s="141">
        <f>D17+D18+D19+D20+D21+D22+D23+D24+D25+D26+D27</f>
        <v>17</v>
      </c>
      <c r="E16" s="141">
        <f t="shared" si="4"/>
        <v>17</v>
      </c>
      <c r="F16" s="141">
        <f aca="true" t="shared" si="5" ref="F16:M16">F17+F18+F19+F20+F21+F22+F23+F24+F25+F26+F27</f>
        <v>6</v>
      </c>
      <c r="G16" s="141">
        <f t="shared" si="5"/>
        <v>5</v>
      </c>
      <c r="H16" s="141">
        <f t="shared" si="5"/>
        <v>6</v>
      </c>
      <c r="I16" s="141">
        <f t="shared" si="5"/>
        <v>0</v>
      </c>
      <c r="J16" s="141">
        <f t="shared" si="5"/>
        <v>1</v>
      </c>
      <c r="K16" s="141">
        <f t="shared" si="5"/>
        <v>31</v>
      </c>
      <c r="L16" s="141">
        <f t="shared" si="5"/>
        <v>2</v>
      </c>
      <c r="M16" s="141">
        <f t="shared" si="5"/>
        <v>34</v>
      </c>
      <c r="N16" s="137">
        <f t="shared" si="2"/>
        <v>0</v>
      </c>
      <c r="AL16" s="63"/>
    </row>
    <row r="17" spans="1:32" s="148" customFormat="1" ht="16.5" customHeight="1">
      <c r="A17" s="147" t="s">
        <v>43</v>
      </c>
      <c r="B17" s="68" t="s">
        <v>273</v>
      </c>
      <c r="C17" s="140">
        <f t="shared" si="3"/>
        <v>4</v>
      </c>
      <c r="D17" s="145">
        <v>0</v>
      </c>
      <c r="E17" s="141">
        <f t="shared" si="4"/>
        <v>4</v>
      </c>
      <c r="F17" s="145">
        <v>0</v>
      </c>
      <c r="G17" s="145">
        <v>0</v>
      </c>
      <c r="H17" s="145">
        <v>4</v>
      </c>
      <c r="I17" s="145">
        <v>0</v>
      </c>
      <c r="J17" s="145">
        <v>0</v>
      </c>
      <c r="K17" s="145">
        <v>4</v>
      </c>
      <c r="L17" s="145">
        <v>0</v>
      </c>
      <c r="M17" s="136">
        <f>'[3]kiem tra du lieu'!$B$8</f>
        <v>4</v>
      </c>
      <c r="N17" s="137">
        <f t="shared" si="2"/>
        <v>0</v>
      </c>
      <c r="AF17" s="63" t="s">
        <v>275</v>
      </c>
    </row>
    <row r="18" spans="1:14" s="148" customFormat="1" ht="16.5" customHeight="1">
      <c r="A18" s="147" t="s">
        <v>44</v>
      </c>
      <c r="B18" s="68" t="s">
        <v>305</v>
      </c>
      <c r="C18" s="140">
        <f t="shared" si="3"/>
        <v>1</v>
      </c>
      <c r="D18" s="145">
        <v>0</v>
      </c>
      <c r="E18" s="141">
        <f t="shared" si="4"/>
        <v>1</v>
      </c>
      <c r="F18" s="145">
        <v>0</v>
      </c>
      <c r="G18" s="145">
        <v>1</v>
      </c>
      <c r="H18" s="145">
        <v>0</v>
      </c>
      <c r="I18" s="145">
        <v>0</v>
      </c>
      <c r="J18" s="145">
        <v>0</v>
      </c>
      <c r="K18" s="145">
        <v>1</v>
      </c>
      <c r="L18" s="145">
        <v>0</v>
      </c>
      <c r="M18" s="136">
        <f>'[3]kiem tra du lieu'!$B$9</f>
        <v>1</v>
      </c>
      <c r="N18" s="137">
        <f t="shared" si="2"/>
        <v>0</v>
      </c>
    </row>
    <row r="19" spans="1:14" s="148" customFormat="1" ht="16.5" customHeight="1">
      <c r="A19" s="147" t="s">
        <v>49</v>
      </c>
      <c r="B19" s="68" t="s">
        <v>276</v>
      </c>
      <c r="C19" s="140">
        <f t="shared" si="3"/>
        <v>11</v>
      </c>
      <c r="D19" s="145">
        <v>5</v>
      </c>
      <c r="E19" s="141">
        <f t="shared" si="4"/>
        <v>6</v>
      </c>
      <c r="F19" s="145">
        <v>3</v>
      </c>
      <c r="G19" s="145">
        <v>3</v>
      </c>
      <c r="H19" s="145">
        <v>0</v>
      </c>
      <c r="I19" s="145">
        <v>0</v>
      </c>
      <c r="J19" s="145">
        <v>0</v>
      </c>
      <c r="K19" s="149">
        <v>10</v>
      </c>
      <c r="L19" s="145">
        <v>1</v>
      </c>
      <c r="M19" s="136">
        <f>'[3]kiem tra du lieu'!$B$10</f>
        <v>11</v>
      </c>
      <c r="N19" s="137">
        <f t="shared" si="2"/>
        <v>0</v>
      </c>
    </row>
    <row r="20" spans="1:14" s="148" customFormat="1" ht="16.5" customHeight="1">
      <c r="A20" s="147" t="s">
        <v>58</v>
      </c>
      <c r="B20" s="68" t="s">
        <v>277</v>
      </c>
      <c r="C20" s="140">
        <f t="shared" si="3"/>
        <v>0</v>
      </c>
      <c r="D20" s="149">
        <v>0</v>
      </c>
      <c r="E20" s="141">
        <f t="shared" si="4"/>
        <v>0</v>
      </c>
      <c r="F20" s="145">
        <v>0</v>
      </c>
      <c r="G20" s="145">
        <v>0</v>
      </c>
      <c r="H20" s="145">
        <v>0</v>
      </c>
      <c r="I20" s="145">
        <v>0</v>
      </c>
      <c r="J20" s="145">
        <v>0</v>
      </c>
      <c r="K20" s="145">
        <v>0</v>
      </c>
      <c r="L20" s="145">
        <v>0</v>
      </c>
      <c r="M20" s="136">
        <f>'[3]kiem tra du lieu'!$B$11</f>
        <v>0</v>
      </c>
      <c r="N20" s="137">
        <f t="shared" si="2"/>
        <v>0</v>
      </c>
    </row>
    <row r="21" spans="1:39" s="148" customFormat="1" ht="16.5" customHeight="1">
      <c r="A21" s="147" t="s">
        <v>59</v>
      </c>
      <c r="B21" s="68" t="s">
        <v>278</v>
      </c>
      <c r="C21" s="140">
        <f t="shared" si="3"/>
        <v>2</v>
      </c>
      <c r="D21" s="145">
        <v>0</v>
      </c>
      <c r="E21" s="141">
        <f t="shared" si="4"/>
        <v>2</v>
      </c>
      <c r="F21" s="145">
        <v>0</v>
      </c>
      <c r="G21" s="145">
        <v>0</v>
      </c>
      <c r="H21" s="145">
        <v>2</v>
      </c>
      <c r="I21" s="145">
        <v>0</v>
      </c>
      <c r="J21" s="145">
        <v>0</v>
      </c>
      <c r="K21" s="145">
        <v>1</v>
      </c>
      <c r="L21" s="145">
        <v>1</v>
      </c>
      <c r="M21" s="136">
        <f>'[3]kiem tra du lieu'!$B$12</f>
        <v>2</v>
      </c>
      <c r="N21" s="137">
        <f t="shared" si="2"/>
        <v>0</v>
      </c>
      <c r="AJ21" s="148" t="s">
        <v>280</v>
      </c>
      <c r="AK21" s="148" t="s">
        <v>281</v>
      </c>
      <c r="AL21" s="148" t="s">
        <v>282</v>
      </c>
      <c r="AM21" s="63" t="s">
        <v>283</v>
      </c>
    </row>
    <row r="22" spans="1:39" s="148" customFormat="1" ht="16.5" customHeight="1">
      <c r="A22" s="147" t="s">
        <v>60</v>
      </c>
      <c r="B22" s="68" t="s">
        <v>279</v>
      </c>
      <c r="C22" s="140">
        <f t="shared" si="3"/>
        <v>1</v>
      </c>
      <c r="D22" s="145">
        <v>0</v>
      </c>
      <c r="E22" s="141">
        <f t="shared" si="4"/>
        <v>1</v>
      </c>
      <c r="F22" s="145">
        <v>1</v>
      </c>
      <c r="G22" s="145">
        <v>0</v>
      </c>
      <c r="H22" s="145">
        <v>0</v>
      </c>
      <c r="I22" s="145">
        <v>0</v>
      </c>
      <c r="J22" s="145">
        <v>0</v>
      </c>
      <c r="K22" s="145">
        <v>1</v>
      </c>
      <c r="L22" s="145">
        <v>0</v>
      </c>
      <c r="M22" s="136">
        <f>'[3]kiem tra du lieu'!$B$13</f>
        <v>1</v>
      </c>
      <c r="N22" s="137">
        <f t="shared" si="2"/>
        <v>0</v>
      </c>
      <c r="AM22" s="63" t="s">
        <v>285</v>
      </c>
    </row>
    <row r="23" spans="1:14" s="148" customFormat="1" ht="16.5" customHeight="1">
      <c r="A23" s="147" t="s">
        <v>61</v>
      </c>
      <c r="B23" s="68" t="s">
        <v>284</v>
      </c>
      <c r="C23" s="140">
        <f t="shared" si="3"/>
        <v>1</v>
      </c>
      <c r="D23" s="145">
        <v>1</v>
      </c>
      <c r="E23" s="141">
        <f t="shared" si="4"/>
        <v>0</v>
      </c>
      <c r="F23" s="145">
        <v>0</v>
      </c>
      <c r="G23" s="145">
        <v>0</v>
      </c>
      <c r="H23" s="145">
        <v>0</v>
      </c>
      <c r="I23" s="145">
        <v>0</v>
      </c>
      <c r="J23" s="145">
        <v>0</v>
      </c>
      <c r="K23" s="145">
        <v>1</v>
      </c>
      <c r="L23" s="145">
        <v>0</v>
      </c>
      <c r="M23" s="136">
        <f>'[3]kiem tra du lieu'!$B$14</f>
        <v>1</v>
      </c>
      <c r="N23" s="137">
        <f t="shared" si="2"/>
        <v>0</v>
      </c>
    </row>
    <row r="24" spans="1:36" s="148" customFormat="1" ht="16.5" customHeight="1">
      <c r="A24" s="147" t="s">
        <v>62</v>
      </c>
      <c r="B24" s="68" t="s">
        <v>286</v>
      </c>
      <c r="C24" s="140">
        <f t="shared" si="3"/>
        <v>1</v>
      </c>
      <c r="D24" s="145">
        <v>0</v>
      </c>
      <c r="E24" s="141">
        <f t="shared" si="4"/>
        <v>1</v>
      </c>
      <c r="F24" s="150">
        <v>1</v>
      </c>
      <c r="G24" s="150">
        <v>0</v>
      </c>
      <c r="H24" s="150">
        <v>0</v>
      </c>
      <c r="I24" s="150">
        <v>0</v>
      </c>
      <c r="J24" s="150">
        <v>0</v>
      </c>
      <c r="K24" s="150">
        <v>1</v>
      </c>
      <c r="L24" s="150">
        <v>0</v>
      </c>
      <c r="M24" s="136">
        <f>'[3]kiem tra du lieu'!$B$15</f>
        <v>1</v>
      </c>
      <c r="N24" s="137">
        <f t="shared" si="2"/>
        <v>0</v>
      </c>
      <c r="AJ24" s="148" t="s">
        <v>280</v>
      </c>
    </row>
    <row r="25" spans="1:36" s="148" customFormat="1" ht="16.5" customHeight="1">
      <c r="A25" s="147" t="s">
        <v>63</v>
      </c>
      <c r="B25" s="68" t="s">
        <v>287</v>
      </c>
      <c r="C25" s="140">
        <f t="shared" si="3"/>
        <v>10</v>
      </c>
      <c r="D25" s="145">
        <v>10</v>
      </c>
      <c r="E25" s="141">
        <f t="shared" si="4"/>
        <v>0</v>
      </c>
      <c r="F25" s="145">
        <v>0</v>
      </c>
      <c r="G25" s="145">
        <v>0</v>
      </c>
      <c r="H25" s="145">
        <v>0</v>
      </c>
      <c r="I25" s="145">
        <v>0</v>
      </c>
      <c r="J25" s="145">
        <v>0</v>
      </c>
      <c r="K25" s="145">
        <v>10</v>
      </c>
      <c r="L25" s="145">
        <v>0</v>
      </c>
      <c r="M25" s="136">
        <f>'[3]kiem tra du lieu'!$B$16</f>
        <v>10</v>
      </c>
      <c r="N25" s="137">
        <f t="shared" si="2"/>
        <v>0</v>
      </c>
      <c r="AJ25" s="63" t="s">
        <v>289</v>
      </c>
    </row>
    <row r="26" spans="1:44" s="70" customFormat="1" ht="16.5" customHeight="1">
      <c r="A26" s="151" t="s">
        <v>83</v>
      </c>
      <c r="B26" s="68" t="s">
        <v>288</v>
      </c>
      <c r="C26" s="140">
        <f t="shared" si="3"/>
        <v>2</v>
      </c>
      <c r="D26" s="145">
        <v>0</v>
      </c>
      <c r="E26" s="141">
        <f t="shared" si="4"/>
        <v>2</v>
      </c>
      <c r="F26" s="145">
        <v>1</v>
      </c>
      <c r="G26" s="145">
        <v>1</v>
      </c>
      <c r="H26" s="145">
        <v>0</v>
      </c>
      <c r="I26" s="145">
        <v>0</v>
      </c>
      <c r="J26" s="145">
        <v>0</v>
      </c>
      <c r="K26" s="145">
        <v>2</v>
      </c>
      <c r="L26" s="145">
        <v>0</v>
      </c>
      <c r="M26" s="136">
        <f>'[3]kiem tra du lieu'!$B$17</f>
        <v>2</v>
      </c>
      <c r="N26" s="137">
        <f t="shared" si="2"/>
        <v>0</v>
      </c>
      <c r="AR26" s="152"/>
    </row>
    <row r="27" spans="1:14" s="148" customFormat="1" ht="16.5" customHeight="1">
      <c r="A27" s="147" t="s">
        <v>84</v>
      </c>
      <c r="B27" s="68" t="s">
        <v>290</v>
      </c>
      <c r="C27" s="140">
        <f t="shared" si="3"/>
        <v>1</v>
      </c>
      <c r="D27" s="145">
        <v>1</v>
      </c>
      <c r="E27" s="141">
        <f t="shared" si="4"/>
        <v>0</v>
      </c>
      <c r="F27" s="145">
        <v>0</v>
      </c>
      <c r="G27" s="145">
        <v>0</v>
      </c>
      <c r="H27" s="145">
        <v>0</v>
      </c>
      <c r="I27" s="145">
        <v>0</v>
      </c>
      <c r="J27" s="145">
        <v>1</v>
      </c>
      <c r="K27" s="145">
        <v>0</v>
      </c>
      <c r="L27" s="145">
        <v>0</v>
      </c>
      <c r="M27" s="136">
        <f>'[3]kiem tra du lieu'!$B$18</f>
        <v>1</v>
      </c>
      <c r="N27" s="137">
        <f t="shared" si="2"/>
        <v>0</v>
      </c>
    </row>
    <row r="28" spans="1:35" ht="6" customHeight="1">
      <c r="A28" s="153"/>
      <c r="B28" s="154"/>
      <c r="C28" s="155"/>
      <c r="D28" s="155"/>
      <c r="E28" s="155"/>
      <c r="F28" s="155"/>
      <c r="G28" s="155"/>
      <c r="H28" s="155"/>
      <c r="I28" s="155"/>
      <c r="J28" s="155"/>
      <c r="K28" s="155"/>
      <c r="L28" s="155"/>
      <c r="M28" s="156"/>
      <c r="AG28" s="33" t="s">
        <v>292</v>
      </c>
      <c r="AI28" s="157">
        <f>82/88</f>
        <v>0.9318181818181818</v>
      </c>
    </row>
    <row r="29" spans="1:13" ht="16.5" customHeight="1">
      <c r="A29" s="619" t="s">
        <v>363</v>
      </c>
      <c r="B29" s="685"/>
      <c r="C29" s="685"/>
      <c r="D29" s="685"/>
      <c r="E29" s="158"/>
      <c r="F29" s="158"/>
      <c r="G29" s="158"/>
      <c r="H29" s="671" t="s">
        <v>313</v>
      </c>
      <c r="I29" s="671"/>
      <c r="J29" s="671"/>
      <c r="K29" s="671"/>
      <c r="L29" s="671"/>
      <c r="M29" s="159"/>
    </row>
    <row r="30" spans="1:12" ht="18.75">
      <c r="A30" s="685"/>
      <c r="B30" s="685"/>
      <c r="C30" s="685"/>
      <c r="D30" s="685"/>
      <c r="E30" s="158"/>
      <c r="F30" s="158"/>
      <c r="G30" s="158"/>
      <c r="H30" s="672" t="s">
        <v>314</v>
      </c>
      <c r="I30" s="672"/>
      <c r="J30" s="672"/>
      <c r="K30" s="672"/>
      <c r="L30" s="672"/>
    </row>
    <row r="31" spans="1:12" s="32" customFormat="1" ht="16.5" customHeight="1">
      <c r="A31" s="616"/>
      <c r="B31" s="616"/>
      <c r="C31" s="616"/>
      <c r="D31" s="616"/>
      <c r="E31" s="160"/>
      <c r="F31" s="160"/>
      <c r="G31" s="160"/>
      <c r="H31" s="617"/>
      <c r="I31" s="617"/>
      <c r="J31" s="617"/>
      <c r="K31" s="617"/>
      <c r="L31" s="617"/>
    </row>
    <row r="32" spans="1:12" ht="18.75">
      <c r="A32" s="89"/>
      <c r="B32" s="616" t="s">
        <v>295</v>
      </c>
      <c r="C32" s="616"/>
      <c r="D32" s="616"/>
      <c r="E32" s="160"/>
      <c r="F32" s="160"/>
      <c r="G32" s="160"/>
      <c r="H32" s="160"/>
      <c r="I32" s="686" t="s">
        <v>295</v>
      </c>
      <c r="J32" s="686"/>
      <c r="K32" s="686"/>
      <c r="L32" s="89"/>
    </row>
    <row r="33" spans="1:12" ht="9" customHeight="1">
      <c r="A33" s="161"/>
      <c r="B33" s="162"/>
      <c r="C33" s="162"/>
      <c r="D33" s="162"/>
      <c r="E33" s="162"/>
      <c r="F33" s="162"/>
      <c r="G33" s="162"/>
      <c r="H33" s="162"/>
      <c r="I33" s="162"/>
      <c r="J33" s="162"/>
      <c r="K33" s="161"/>
      <c r="L33" s="161"/>
    </row>
    <row r="34" spans="1:12" ht="18.75">
      <c r="A34" s="161"/>
      <c r="B34" s="162"/>
      <c r="C34" s="162"/>
      <c r="D34" s="162"/>
      <c r="E34" s="162"/>
      <c r="F34" s="162"/>
      <c r="G34" s="162"/>
      <c r="H34" s="162"/>
      <c r="I34" s="162"/>
      <c r="J34" s="162"/>
      <c r="K34" s="161"/>
      <c r="L34" s="161"/>
    </row>
    <row r="35" spans="1:12" ht="9" customHeight="1">
      <c r="A35" s="161"/>
      <c r="B35" s="162"/>
      <c r="C35" s="162"/>
      <c r="D35" s="162"/>
      <c r="E35" s="162"/>
      <c r="F35" s="162"/>
      <c r="G35" s="162"/>
      <c r="H35" s="162"/>
      <c r="I35" s="162"/>
      <c r="J35" s="162"/>
      <c r="K35" s="161"/>
      <c r="L35" s="161"/>
    </row>
    <row r="36" spans="1:12" ht="18.75">
      <c r="A36" s="89"/>
      <c r="B36" s="160"/>
      <c r="C36" s="160"/>
      <c r="D36" s="160"/>
      <c r="E36" s="160"/>
      <c r="F36" s="160"/>
      <c r="G36" s="160"/>
      <c r="H36" s="160"/>
      <c r="I36" s="160"/>
      <c r="J36" s="160"/>
      <c r="K36" s="89"/>
      <c r="L36" s="89"/>
    </row>
    <row r="37" spans="1:13" ht="18.75">
      <c r="A37" s="590" t="s">
        <v>248</v>
      </c>
      <c r="B37" s="590"/>
      <c r="C37" s="590"/>
      <c r="D37" s="590"/>
      <c r="E37" s="91"/>
      <c r="F37" s="91"/>
      <c r="G37" s="91"/>
      <c r="H37" s="591" t="s">
        <v>248</v>
      </c>
      <c r="I37" s="591"/>
      <c r="J37" s="591"/>
      <c r="K37" s="591"/>
      <c r="L37" s="591"/>
      <c r="M37" s="163"/>
    </row>
    <row r="38" spans="1:12" ht="22.5" customHeight="1">
      <c r="A38" s="89"/>
      <c r="B38" s="160"/>
      <c r="C38" s="160"/>
      <c r="D38" s="160"/>
      <c r="E38" s="160"/>
      <c r="F38" s="160"/>
      <c r="G38" s="160"/>
      <c r="H38" s="160"/>
      <c r="I38" s="160"/>
      <c r="J38" s="160"/>
      <c r="K38" s="89"/>
      <c r="L38" s="89"/>
    </row>
    <row r="39" spans="1:12" ht="19.5">
      <c r="A39" s="164" t="s">
        <v>39</v>
      </c>
      <c r="B39" s="160"/>
      <c r="C39" s="160"/>
      <c r="D39" s="160"/>
      <c r="E39" s="160"/>
      <c r="F39" s="160"/>
      <c r="G39" s="160"/>
      <c r="H39" s="160"/>
      <c r="I39" s="160"/>
      <c r="J39" s="160"/>
      <c r="K39" s="89"/>
      <c r="L39" s="89"/>
    </row>
    <row r="40" spans="2:12" ht="15.75" customHeight="1">
      <c r="B40" s="680" t="s">
        <v>50</v>
      </c>
      <c r="C40" s="680"/>
      <c r="D40" s="680"/>
      <c r="E40" s="680"/>
      <c r="F40" s="680"/>
      <c r="G40" s="680"/>
      <c r="H40" s="680"/>
      <c r="I40" s="680"/>
      <c r="J40" s="680"/>
      <c r="K40" s="680"/>
      <c r="L40" s="680"/>
    </row>
    <row r="41" spans="1:12" ht="16.5" customHeight="1">
      <c r="A41" s="165"/>
      <c r="B41" s="679" t="s">
        <v>52</v>
      </c>
      <c r="C41" s="679"/>
      <c r="D41" s="679"/>
      <c r="E41" s="679"/>
      <c r="F41" s="679"/>
      <c r="G41" s="679"/>
      <c r="H41" s="679"/>
      <c r="I41" s="679"/>
      <c r="J41" s="679"/>
      <c r="K41" s="679"/>
      <c r="L41" s="679"/>
    </row>
    <row r="42" ht="15.75">
      <c r="B42" s="38" t="s">
        <v>51</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84" customWidth="1"/>
    <col min="2" max="2" width="18.25390625" style="184" customWidth="1"/>
    <col min="3" max="3" width="10.625" style="184" customWidth="1"/>
    <col min="4" max="4" width="6.875" style="184" customWidth="1"/>
    <col min="5" max="8" width="5.00390625" style="184" customWidth="1"/>
    <col min="9" max="9" width="4.75390625" style="184" customWidth="1"/>
    <col min="10" max="10" width="5.00390625" style="184" customWidth="1"/>
    <col min="11" max="11" width="5.75390625" style="184" customWidth="1"/>
    <col min="12" max="12" width="5.375" style="184" customWidth="1"/>
    <col min="13" max="13" width="5.00390625" style="184" customWidth="1"/>
    <col min="14" max="14" width="5.375" style="184" customWidth="1"/>
    <col min="15" max="15" width="5.00390625" style="184" customWidth="1"/>
    <col min="16" max="16" width="5.75390625" style="184" customWidth="1"/>
    <col min="17" max="20" width="5.00390625" style="184" customWidth="1"/>
    <col min="21" max="16384" width="8.00390625" style="184" customWidth="1"/>
  </cols>
  <sheetData>
    <row r="1" spans="1:21" ht="16.5" customHeight="1">
      <c r="A1" s="735" t="s">
        <v>136</v>
      </c>
      <c r="B1" s="735"/>
      <c r="C1" s="735"/>
      <c r="D1" s="731" t="s">
        <v>317</v>
      </c>
      <c r="E1" s="732"/>
      <c r="F1" s="732"/>
      <c r="G1" s="732"/>
      <c r="H1" s="732"/>
      <c r="I1" s="732"/>
      <c r="J1" s="732"/>
      <c r="K1" s="732"/>
      <c r="L1" s="732"/>
      <c r="M1" s="732"/>
      <c r="N1" s="732"/>
      <c r="O1" s="212"/>
      <c r="P1" s="169" t="s">
        <v>367</v>
      </c>
      <c r="Q1" s="168"/>
      <c r="R1" s="168"/>
      <c r="S1" s="168"/>
      <c r="T1" s="168"/>
      <c r="U1" s="212"/>
    </row>
    <row r="2" spans="1:21" ht="16.5" customHeight="1">
      <c r="A2" s="733" t="s">
        <v>318</v>
      </c>
      <c r="B2" s="733"/>
      <c r="C2" s="733"/>
      <c r="D2" s="732"/>
      <c r="E2" s="732"/>
      <c r="F2" s="732"/>
      <c r="G2" s="732"/>
      <c r="H2" s="732"/>
      <c r="I2" s="732"/>
      <c r="J2" s="732"/>
      <c r="K2" s="732"/>
      <c r="L2" s="732"/>
      <c r="M2" s="732"/>
      <c r="N2" s="732"/>
      <c r="O2" s="213"/>
      <c r="P2" s="724" t="s">
        <v>319</v>
      </c>
      <c r="Q2" s="724"/>
      <c r="R2" s="724"/>
      <c r="S2" s="724"/>
      <c r="T2" s="724"/>
      <c r="U2" s="213"/>
    </row>
    <row r="3" spans="1:21" ht="16.5" customHeight="1">
      <c r="A3" s="704" t="s">
        <v>320</v>
      </c>
      <c r="B3" s="704"/>
      <c r="C3" s="704"/>
      <c r="D3" s="736" t="s">
        <v>321</v>
      </c>
      <c r="E3" s="736"/>
      <c r="F3" s="736"/>
      <c r="G3" s="736"/>
      <c r="H3" s="736"/>
      <c r="I3" s="736"/>
      <c r="J3" s="736"/>
      <c r="K3" s="736"/>
      <c r="L3" s="736"/>
      <c r="M3" s="736"/>
      <c r="N3" s="736"/>
      <c r="O3" s="213"/>
      <c r="P3" s="173" t="s">
        <v>366</v>
      </c>
      <c r="Q3" s="213"/>
      <c r="R3" s="213"/>
      <c r="S3" s="213"/>
      <c r="T3" s="213"/>
      <c r="U3" s="213"/>
    </row>
    <row r="4" spans="1:21" ht="16.5" customHeight="1">
      <c r="A4" s="737" t="s">
        <v>260</v>
      </c>
      <c r="B4" s="737"/>
      <c r="C4" s="737"/>
      <c r="D4" s="713"/>
      <c r="E4" s="713"/>
      <c r="F4" s="713"/>
      <c r="G4" s="713"/>
      <c r="H4" s="713"/>
      <c r="I4" s="713"/>
      <c r="J4" s="713"/>
      <c r="K4" s="713"/>
      <c r="L4" s="713"/>
      <c r="M4" s="713"/>
      <c r="N4" s="713"/>
      <c r="O4" s="213"/>
      <c r="P4" s="172" t="s">
        <v>299</v>
      </c>
      <c r="Q4" s="213"/>
      <c r="R4" s="213"/>
      <c r="S4" s="213"/>
      <c r="T4" s="213"/>
      <c r="U4" s="213"/>
    </row>
    <row r="5" spans="12:21" ht="16.5" customHeight="1">
      <c r="L5" s="214"/>
      <c r="M5" s="214"/>
      <c r="N5" s="214"/>
      <c r="O5" s="176"/>
      <c r="P5" s="175" t="s">
        <v>322</v>
      </c>
      <c r="Q5" s="176"/>
      <c r="R5" s="176"/>
      <c r="S5" s="176"/>
      <c r="T5" s="176"/>
      <c r="U5" s="172"/>
    </row>
    <row r="6" spans="1:21" s="217" customFormat="1" ht="15.75" customHeight="1">
      <c r="A6" s="725" t="s">
        <v>57</v>
      </c>
      <c r="B6" s="726"/>
      <c r="C6" s="709" t="s">
        <v>137</v>
      </c>
      <c r="D6" s="734" t="s">
        <v>138</v>
      </c>
      <c r="E6" s="708"/>
      <c r="F6" s="708"/>
      <c r="G6" s="708"/>
      <c r="H6" s="708"/>
      <c r="I6" s="708"/>
      <c r="J6" s="708"/>
      <c r="K6" s="708"/>
      <c r="L6" s="708"/>
      <c r="M6" s="708"/>
      <c r="N6" s="708"/>
      <c r="O6" s="708"/>
      <c r="P6" s="708"/>
      <c r="Q6" s="708"/>
      <c r="R6" s="708"/>
      <c r="S6" s="708"/>
      <c r="T6" s="709" t="s">
        <v>139</v>
      </c>
      <c r="U6" s="216"/>
    </row>
    <row r="7" spans="1:20" s="218" customFormat="1" ht="12.75" customHeight="1">
      <c r="A7" s="727"/>
      <c r="B7" s="728"/>
      <c r="C7" s="709"/>
      <c r="D7" s="710" t="s">
        <v>134</v>
      </c>
      <c r="E7" s="708" t="s">
        <v>7</v>
      </c>
      <c r="F7" s="708"/>
      <c r="G7" s="708"/>
      <c r="H7" s="708"/>
      <c r="I7" s="708"/>
      <c r="J7" s="708"/>
      <c r="K7" s="708"/>
      <c r="L7" s="708"/>
      <c r="M7" s="708"/>
      <c r="N7" s="708"/>
      <c r="O7" s="708"/>
      <c r="P7" s="708"/>
      <c r="Q7" s="708"/>
      <c r="R7" s="708"/>
      <c r="S7" s="708"/>
      <c r="T7" s="709"/>
    </row>
    <row r="8" spans="1:21" s="218" customFormat="1" ht="43.5" customHeight="1">
      <c r="A8" s="727"/>
      <c r="B8" s="728"/>
      <c r="C8" s="709"/>
      <c r="D8" s="711"/>
      <c r="E8" s="741" t="s">
        <v>140</v>
      </c>
      <c r="F8" s="709"/>
      <c r="G8" s="709"/>
      <c r="H8" s="709" t="s">
        <v>141</v>
      </c>
      <c r="I8" s="709"/>
      <c r="J8" s="709"/>
      <c r="K8" s="709" t="s">
        <v>142</v>
      </c>
      <c r="L8" s="709"/>
      <c r="M8" s="709" t="s">
        <v>143</v>
      </c>
      <c r="N8" s="709"/>
      <c r="O8" s="709"/>
      <c r="P8" s="709" t="s">
        <v>144</v>
      </c>
      <c r="Q8" s="709" t="s">
        <v>145</v>
      </c>
      <c r="R8" s="709" t="s">
        <v>146</v>
      </c>
      <c r="S8" s="738" t="s">
        <v>147</v>
      </c>
      <c r="T8" s="709"/>
      <c r="U8" s="701" t="s">
        <v>323</v>
      </c>
    </row>
    <row r="9" spans="1:21" s="218" customFormat="1" ht="44.25" customHeight="1">
      <c r="A9" s="729"/>
      <c r="B9" s="730"/>
      <c r="C9" s="709"/>
      <c r="D9" s="712"/>
      <c r="E9" s="219" t="s">
        <v>148</v>
      </c>
      <c r="F9" s="215" t="s">
        <v>149</v>
      </c>
      <c r="G9" s="215" t="s">
        <v>324</v>
      </c>
      <c r="H9" s="215" t="s">
        <v>150</v>
      </c>
      <c r="I9" s="215" t="s">
        <v>151</v>
      </c>
      <c r="J9" s="215" t="s">
        <v>152</v>
      </c>
      <c r="K9" s="215" t="s">
        <v>149</v>
      </c>
      <c r="L9" s="215" t="s">
        <v>153</v>
      </c>
      <c r="M9" s="215" t="s">
        <v>154</v>
      </c>
      <c r="N9" s="215" t="s">
        <v>155</v>
      </c>
      <c r="O9" s="215" t="s">
        <v>325</v>
      </c>
      <c r="P9" s="709"/>
      <c r="Q9" s="709"/>
      <c r="R9" s="709"/>
      <c r="S9" s="738"/>
      <c r="T9" s="709"/>
      <c r="U9" s="702"/>
    </row>
    <row r="10" spans="1:21" s="222" customFormat="1" ht="15.75" customHeight="1">
      <c r="A10" s="705" t="s">
        <v>6</v>
      </c>
      <c r="B10" s="706"/>
      <c r="C10" s="220">
        <v>1</v>
      </c>
      <c r="D10" s="220">
        <v>2</v>
      </c>
      <c r="E10" s="221">
        <v>3</v>
      </c>
      <c r="F10" s="221">
        <v>4</v>
      </c>
      <c r="G10" s="221">
        <v>5</v>
      </c>
      <c r="H10" s="221">
        <v>6</v>
      </c>
      <c r="I10" s="221">
        <v>7</v>
      </c>
      <c r="J10" s="221">
        <v>8</v>
      </c>
      <c r="K10" s="221">
        <v>9</v>
      </c>
      <c r="L10" s="221">
        <v>10</v>
      </c>
      <c r="M10" s="221">
        <v>11</v>
      </c>
      <c r="N10" s="221">
        <v>12</v>
      </c>
      <c r="O10" s="221">
        <v>13</v>
      </c>
      <c r="P10" s="221">
        <v>14</v>
      </c>
      <c r="Q10" s="221">
        <v>15</v>
      </c>
      <c r="R10" s="221">
        <v>16</v>
      </c>
      <c r="S10" s="221">
        <v>17</v>
      </c>
      <c r="T10" s="221">
        <v>18</v>
      </c>
      <c r="U10" s="702"/>
    </row>
    <row r="11" spans="1:21" s="222" customFormat="1" ht="15.75" customHeight="1">
      <c r="A11" s="739" t="s">
        <v>303</v>
      </c>
      <c r="B11" s="740"/>
      <c r="C11" s="223">
        <f aca="true" t="shared" si="0" ref="C11:T11">C13-C12</f>
        <v>-2</v>
      </c>
      <c r="D11" s="223">
        <f t="shared" si="0"/>
        <v>0</v>
      </c>
      <c r="E11" s="223">
        <f t="shared" si="0"/>
        <v>0</v>
      </c>
      <c r="F11" s="223">
        <f t="shared" si="0"/>
        <v>8</v>
      </c>
      <c r="G11" s="223">
        <f t="shared" si="0"/>
        <v>-4</v>
      </c>
      <c r="H11" s="223">
        <f t="shared" si="0"/>
        <v>0</v>
      </c>
      <c r="I11" s="223">
        <f t="shared" si="0"/>
        <v>0</v>
      </c>
      <c r="J11" s="223">
        <f t="shared" si="0"/>
        <v>0</v>
      </c>
      <c r="K11" s="223">
        <f t="shared" si="0"/>
        <v>0</v>
      </c>
      <c r="L11" s="223">
        <f t="shared" si="0"/>
        <v>-3</v>
      </c>
      <c r="M11" s="223">
        <f t="shared" si="0"/>
        <v>0</v>
      </c>
      <c r="N11" s="223">
        <f t="shared" si="0"/>
        <v>1</v>
      </c>
      <c r="O11" s="223">
        <f t="shared" si="0"/>
        <v>-1</v>
      </c>
      <c r="P11" s="223">
        <f t="shared" si="0"/>
        <v>0</v>
      </c>
      <c r="Q11" s="223">
        <f t="shared" si="0"/>
        <v>0</v>
      </c>
      <c r="R11" s="223">
        <f t="shared" si="0"/>
        <v>0</v>
      </c>
      <c r="S11" s="223">
        <f t="shared" si="0"/>
        <v>-1</v>
      </c>
      <c r="T11" s="223">
        <f t="shared" si="0"/>
        <v>-2</v>
      </c>
      <c r="U11" s="703"/>
    </row>
    <row r="12" spans="1:21" s="222" customFormat="1" ht="15.75" customHeight="1">
      <c r="A12" s="715" t="s">
        <v>304</v>
      </c>
      <c r="B12" s="716"/>
      <c r="C12" s="224">
        <v>125</v>
      </c>
      <c r="D12" s="224">
        <v>122</v>
      </c>
      <c r="E12" s="224">
        <v>0</v>
      </c>
      <c r="F12" s="224">
        <v>3</v>
      </c>
      <c r="G12" s="224">
        <v>43</v>
      </c>
      <c r="H12" s="224">
        <v>0</v>
      </c>
      <c r="I12" s="224">
        <v>0</v>
      </c>
      <c r="J12" s="224">
        <v>8</v>
      </c>
      <c r="K12" s="224">
        <v>4</v>
      </c>
      <c r="L12" s="224">
        <v>10</v>
      </c>
      <c r="M12" s="224">
        <v>0</v>
      </c>
      <c r="N12" s="224">
        <v>0</v>
      </c>
      <c r="O12" s="224">
        <v>20</v>
      </c>
      <c r="P12" s="224">
        <v>2</v>
      </c>
      <c r="Q12" s="224">
        <v>16</v>
      </c>
      <c r="R12" s="224">
        <v>0</v>
      </c>
      <c r="S12" s="224">
        <v>16</v>
      </c>
      <c r="T12" s="224">
        <v>3</v>
      </c>
      <c r="U12" s="225">
        <f>D12-'Báo cáo chất lượng CB Mẫu 14'!C14</f>
        <v>0</v>
      </c>
    </row>
    <row r="13" spans="1:21" s="222" customFormat="1" ht="15.75" customHeight="1">
      <c r="A13" s="721" t="s">
        <v>30</v>
      </c>
      <c r="B13" s="722"/>
      <c r="C13" s="226">
        <f aca="true" t="shared" si="1" ref="C13:T13">C14+C15</f>
        <v>123</v>
      </c>
      <c r="D13" s="226">
        <f t="shared" si="1"/>
        <v>122</v>
      </c>
      <c r="E13" s="226">
        <f t="shared" si="1"/>
        <v>0</v>
      </c>
      <c r="F13" s="226">
        <f t="shared" si="1"/>
        <v>11</v>
      </c>
      <c r="G13" s="226">
        <f t="shared" si="1"/>
        <v>39</v>
      </c>
      <c r="H13" s="226">
        <f t="shared" si="1"/>
        <v>0</v>
      </c>
      <c r="I13" s="226">
        <f t="shared" si="1"/>
        <v>0</v>
      </c>
      <c r="J13" s="226">
        <f t="shared" si="1"/>
        <v>8</v>
      </c>
      <c r="K13" s="226">
        <f t="shared" si="1"/>
        <v>4</v>
      </c>
      <c r="L13" s="226">
        <f t="shared" si="1"/>
        <v>7</v>
      </c>
      <c r="M13" s="226">
        <f t="shared" si="1"/>
        <v>0</v>
      </c>
      <c r="N13" s="226">
        <f t="shared" si="1"/>
        <v>1</v>
      </c>
      <c r="O13" s="226">
        <f t="shared" si="1"/>
        <v>19</v>
      </c>
      <c r="P13" s="226">
        <f t="shared" si="1"/>
        <v>2</v>
      </c>
      <c r="Q13" s="226">
        <f t="shared" si="1"/>
        <v>16</v>
      </c>
      <c r="R13" s="226">
        <f t="shared" si="1"/>
        <v>0</v>
      </c>
      <c r="S13" s="226">
        <f t="shared" si="1"/>
        <v>15</v>
      </c>
      <c r="T13" s="226">
        <f t="shared" si="1"/>
        <v>1</v>
      </c>
      <c r="U13" s="225">
        <f>D13-'Báo cáo chất lượng CB Mẫu 14'!C14</f>
        <v>0</v>
      </c>
    </row>
    <row r="14" spans="1:21" s="222" customFormat="1" ht="15.75" customHeight="1">
      <c r="A14" s="227" t="s">
        <v>0</v>
      </c>
      <c r="B14" s="179" t="s">
        <v>80</v>
      </c>
      <c r="C14" s="226">
        <f aca="true" t="shared" si="2" ref="C14:C26">D14+T14</f>
        <v>25</v>
      </c>
      <c r="D14" s="226">
        <f aca="true" t="shared" si="3" ref="D14:D26">SUM(E14:S14)</f>
        <v>25</v>
      </c>
      <c r="E14" s="228"/>
      <c r="F14" s="228">
        <v>4</v>
      </c>
      <c r="G14" s="228">
        <v>5</v>
      </c>
      <c r="H14" s="228"/>
      <c r="I14" s="228"/>
      <c r="J14" s="228">
        <v>2</v>
      </c>
      <c r="K14" s="228"/>
      <c r="L14" s="228">
        <v>3</v>
      </c>
      <c r="M14" s="228"/>
      <c r="N14" s="228">
        <v>1</v>
      </c>
      <c r="O14" s="228">
        <v>5</v>
      </c>
      <c r="P14" s="228"/>
      <c r="Q14" s="228">
        <v>2</v>
      </c>
      <c r="R14" s="228"/>
      <c r="S14" s="228">
        <v>3</v>
      </c>
      <c r="T14" s="228">
        <v>0</v>
      </c>
      <c r="U14" s="225">
        <f>D14-'Báo cáo chất lượng CB Mẫu 14'!C15</f>
        <v>0</v>
      </c>
    </row>
    <row r="15" spans="1:21" s="222" customFormat="1" ht="15.75" customHeight="1">
      <c r="A15" s="229" t="s">
        <v>1</v>
      </c>
      <c r="B15" s="179" t="s">
        <v>17</v>
      </c>
      <c r="C15" s="226">
        <f t="shared" si="2"/>
        <v>98</v>
      </c>
      <c r="D15" s="226">
        <f t="shared" si="3"/>
        <v>97</v>
      </c>
      <c r="E15" s="226">
        <f aca="true" t="shared" si="4" ref="E15:T15">SUM(E16:E26)</f>
        <v>0</v>
      </c>
      <c r="F15" s="226">
        <f t="shared" si="4"/>
        <v>7</v>
      </c>
      <c r="G15" s="226">
        <f t="shared" si="4"/>
        <v>34</v>
      </c>
      <c r="H15" s="226">
        <f t="shared" si="4"/>
        <v>0</v>
      </c>
      <c r="I15" s="226">
        <f t="shared" si="4"/>
        <v>0</v>
      </c>
      <c r="J15" s="226">
        <f t="shared" si="4"/>
        <v>6</v>
      </c>
      <c r="K15" s="226">
        <f t="shared" si="4"/>
        <v>4</v>
      </c>
      <c r="L15" s="226">
        <f t="shared" si="4"/>
        <v>4</v>
      </c>
      <c r="M15" s="226">
        <f t="shared" si="4"/>
        <v>0</v>
      </c>
      <c r="N15" s="226">
        <f t="shared" si="4"/>
        <v>0</v>
      </c>
      <c r="O15" s="226">
        <f t="shared" si="4"/>
        <v>14</v>
      </c>
      <c r="P15" s="226">
        <f t="shared" si="4"/>
        <v>2</v>
      </c>
      <c r="Q15" s="226">
        <f t="shared" si="4"/>
        <v>14</v>
      </c>
      <c r="R15" s="226">
        <f t="shared" si="4"/>
        <v>0</v>
      </c>
      <c r="S15" s="226">
        <f t="shared" si="4"/>
        <v>12</v>
      </c>
      <c r="T15" s="226">
        <f t="shared" si="4"/>
        <v>1</v>
      </c>
      <c r="U15" s="225">
        <f>D15-'Báo cáo chất lượng CB Mẫu 14'!C16</f>
        <v>0</v>
      </c>
    </row>
    <row r="16" spans="1:21" s="222" customFormat="1" ht="15.75" customHeight="1">
      <c r="A16" s="230" t="s">
        <v>43</v>
      </c>
      <c r="B16" s="68" t="s">
        <v>273</v>
      </c>
      <c r="C16" s="226">
        <f t="shared" si="2"/>
        <v>9</v>
      </c>
      <c r="D16" s="226">
        <f t="shared" si="3"/>
        <v>8</v>
      </c>
      <c r="E16" s="231"/>
      <c r="F16" s="231"/>
      <c r="G16" s="231">
        <v>5</v>
      </c>
      <c r="H16" s="231"/>
      <c r="I16" s="231"/>
      <c r="J16" s="231"/>
      <c r="K16" s="231"/>
      <c r="L16" s="231"/>
      <c r="M16" s="231"/>
      <c r="N16" s="231"/>
      <c r="O16" s="231">
        <v>1</v>
      </c>
      <c r="P16" s="231"/>
      <c r="Q16" s="231">
        <v>1</v>
      </c>
      <c r="R16" s="231"/>
      <c r="S16" s="231">
        <v>1</v>
      </c>
      <c r="T16" s="231">
        <v>1</v>
      </c>
      <c r="U16" s="225">
        <f>D16-'Báo cáo chất lượng CB Mẫu 14'!C17</f>
        <v>0</v>
      </c>
    </row>
    <row r="17" spans="1:21" s="222" customFormat="1" ht="15.75" customHeight="1">
      <c r="A17" s="230" t="s">
        <v>44</v>
      </c>
      <c r="B17" s="68" t="s">
        <v>305</v>
      </c>
      <c r="C17" s="226">
        <f t="shared" si="2"/>
        <v>7</v>
      </c>
      <c r="D17" s="226">
        <f t="shared" si="3"/>
        <v>7</v>
      </c>
      <c r="E17" s="231"/>
      <c r="F17" s="231"/>
      <c r="G17" s="231">
        <v>3</v>
      </c>
      <c r="H17" s="231"/>
      <c r="I17" s="231"/>
      <c r="J17" s="231">
        <v>1</v>
      </c>
      <c r="K17" s="231"/>
      <c r="L17" s="231"/>
      <c r="M17" s="231"/>
      <c r="N17" s="231"/>
      <c r="O17" s="231">
        <v>1</v>
      </c>
      <c r="P17" s="231"/>
      <c r="Q17" s="231">
        <v>1</v>
      </c>
      <c r="R17" s="231"/>
      <c r="S17" s="231">
        <v>1</v>
      </c>
      <c r="T17" s="231">
        <v>0</v>
      </c>
      <c r="U17" s="225">
        <f>D17-'Báo cáo chất lượng CB Mẫu 14'!C18</f>
        <v>0</v>
      </c>
    </row>
    <row r="18" spans="1:21" s="222" customFormat="1" ht="15.75" customHeight="1">
      <c r="A18" s="230" t="s">
        <v>49</v>
      </c>
      <c r="B18" s="68" t="s">
        <v>276</v>
      </c>
      <c r="C18" s="226">
        <f t="shared" si="2"/>
        <v>14</v>
      </c>
      <c r="D18" s="226">
        <f t="shared" si="3"/>
        <v>14</v>
      </c>
      <c r="E18" s="231"/>
      <c r="F18" s="231"/>
      <c r="G18" s="231">
        <v>8</v>
      </c>
      <c r="H18" s="231"/>
      <c r="I18" s="231"/>
      <c r="J18" s="231">
        <v>1</v>
      </c>
      <c r="K18" s="231"/>
      <c r="L18" s="231">
        <v>1</v>
      </c>
      <c r="M18" s="231"/>
      <c r="N18" s="231"/>
      <c r="O18" s="231">
        <v>1</v>
      </c>
      <c r="P18" s="231"/>
      <c r="Q18" s="231">
        <v>2</v>
      </c>
      <c r="R18" s="231"/>
      <c r="S18" s="231">
        <v>1</v>
      </c>
      <c r="T18" s="231">
        <v>0</v>
      </c>
      <c r="U18" s="225">
        <f>D18-'Báo cáo chất lượng CB Mẫu 14'!C19</f>
        <v>0</v>
      </c>
    </row>
    <row r="19" spans="1:21" s="222" customFormat="1" ht="15.75" customHeight="1">
      <c r="A19" s="230" t="s">
        <v>58</v>
      </c>
      <c r="B19" s="68" t="s">
        <v>277</v>
      </c>
      <c r="C19" s="226">
        <f t="shared" si="2"/>
        <v>7</v>
      </c>
      <c r="D19" s="226">
        <f t="shared" si="3"/>
        <v>7</v>
      </c>
      <c r="E19" s="231"/>
      <c r="F19" s="231"/>
      <c r="G19" s="231">
        <v>2</v>
      </c>
      <c r="H19" s="231"/>
      <c r="I19" s="231"/>
      <c r="J19" s="231"/>
      <c r="K19" s="231">
        <v>1</v>
      </c>
      <c r="L19" s="231"/>
      <c r="M19" s="231"/>
      <c r="N19" s="231"/>
      <c r="O19" s="231">
        <v>1</v>
      </c>
      <c r="P19" s="231"/>
      <c r="Q19" s="231">
        <v>2</v>
      </c>
      <c r="R19" s="231"/>
      <c r="S19" s="231">
        <v>1</v>
      </c>
      <c r="T19" s="231">
        <v>0</v>
      </c>
      <c r="U19" s="225">
        <f>D19-'Báo cáo chất lượng CB Mẫu 14'!C20</f>
        <v>0</v>
      </c>
    </row>
    <row r="20" spans="1:21" s="222" customFormat="1" ht="17.25" customHeight="1">
      <c r="A20" s="230" t="s">
        <v>59</v>
      </c>
      <c r="B20" s="68" t="s">
        <v>278</v>
      </c>
      <c r="C20" s="226">
        <f t="shared" si="2"/>
        <v>8</v>
      </c>
      <c r="D20" s="226">
        <f t="shared" si="3"/>
        <v>8</v>
      </c>
      <c r="E20" s="231"/>
      <c r="F20" s="231">
        <v>1</v>
      </c>
      <c r="G20" s="231">
        <v>2</v>
      </c>
      <c r="H20" s="231"/>
      <c r="I20" s="231"/>
      <c r="J20" s="231"/>
      <c r="K20" s="231">
        <v>1</v>
      </c>
      <c r="L20" s="231">
        <v>1</v>
      </c>
      <c r="M20" s="231"/>
      <c r="N20" s="231"/>
      <c r="O20" s="231">
        <v>1</v>
      </c>
      <c r="P20" s="231"/>
      <c r="Q20" s="231">
        <v>1</v>
      </c>
      <c r="R20" s="231"/>
      <c r="S20" s="231">
        <v>1</v>
      </c>
      <c r="T20" s="231">
        <v>0</v>
      </c>
      <c r="U20" s="225">
        <f>D20-'Báo cáo chất lượng CB Mẫu 14'!C21</f>
        <v>0</v>
      </c>
    </row>
    <row r="21" spans="1:21" s="222" customFormat="1" ht="15.75" customHeight="1">
      <c r="A21" s="230" t="s">
        <v>60</v>
      </c>
      <c r="B21" s="68" t="s">
        <v>279</v>
      </c>
      <c r="C21" s="226">
        <f t="shared" si="2"/>
        <v>10</v>
      </c>
      <c r="D21" s="226">
        <f t="shared" si="3"/>
        <v>10</v>
      </c>
      <c r="E21" s="231"/>
      <c r="F21" s="231">
        <v>1</v>
      </c>
      <c r="G21" s="231">
        <v>2</v>
      </c>
      <c r="H21" s="231"/>
      <c r="I21" s="231"/>
      <c r="J21" s="231"/>
      <c r="K21" s="231">
        <v>1</v>
      </c>
      <c r="L21" s="231"/>
      <c r="M21" s="231"/>
      <c r="N21" s="231"/>
      <c r="O21" s="231">
        <v>4</v>
      </c>
      <c r="P21" s="231"/>
      <c r="Q21" s="231">
        <v>1</v>
      </c>
      <c r="R21" s="231"/>
      <c r="S21" s="231">
        <v>1</v>
      </c>
      <c r="T21" s="231">
        <v>0</v>
      </c>
      <c r="U21" s="225">
        <f>D21-'Báo cáo chất lượng CB Mẫu 14'!C22</f>
        <v>0</v>
      </c>
    </row>
    <row r="22" spans="1:21" s="222" customFormat="1" ht="15.75" customHeight="1">
      <c r="A22" s="230" t="s">
        <v>61</v>
      </c>
      <c r="B22" s="68" t="s">
        <v>284</v>
      </c>
      <c r="C22" s="226">
        <f t="shared" si="2"/>
        <v>7</v>
      </c>
      <c r="D22" s="226">
        <f t="shared" si="3"/>
        <v>7</v>
      </c>
      <c r="E22" s="231"/>
      <c r="F22" s="231">
        <v>1</v>
      </c>
      <c r="G22" s="231">
        <v>1</v>
      </c>
      <c r="H22" s="231"/>
      <c r="I22" s="231"/>
      <c r="J22" s="231"/>
      <c r="K22" s="231"/>
      <c r="L22" s="231"/>
      <c r="M22" s="231"/>
      <c r="N22" s="231"/>
      <c r="O22" s="231">
        <v>2</v>
      </c>
      <c r="P22" s="231"/>
      <c r="Q22" s="231">
        <v>1</v>
      </c>
      <c r="R22" s="231"/>
      <c r="S22" s="231">
        <v>2</v>
      </c>
      <c r="T22" s="231">
        <v>0</v>
      </c>
      <c r="U22" s="225">
        <f>D22-'Báo cáo chất lượng CB Mẫu 14'!C23</f>
        <v>0</v>
      </c>
    </row>
    <row r="23" spans="1:21" s="222" customFormat="1" ht="15.75" customHeight="1">
      <c r="A23" s="230" t="s">
        <v>62</v>
      </c>
      <c r="B23" s="68" t="s">
        <v>286</v>
      </c>
      <c r="C23" s="226">
        <f t="shared" si="2"/>
        <v>9</v>
      </c>
      <c r="D23" s="226">
        <f t="shared" si="3"/>
        <v>9</v>
      </c>
      <c r="E23" s="231"/>
      <c r="F23" s="231">
        <v>1</v>
      </c>
      <c r="G23" s="231">
        <v>1</v>
      </c>
      <c r="H23" s="231"/>
      <c r="I23" s="231"/>
      <c r="J23" s="231">
        <v>1</v>
      </c>
      <c r="K23" s="231">
        <v>1</v>
      </c>
      <c r="L23" s="231">
        <v>1</v>
      </c>
      <c r="M23" s="231"/>
      <c r="N23" s="231"/>
      <c r="O23" s="231">
        <v>1</v>
      </c>
      <c r="P23" s="231">
        <v>1</v>
      </c>
      <c r="Q23" s="231">
        <v>1</v>
      </c>
      <c r="R23" s="231"/>
      <c r="S23" s="231">
        <v>1</v>
      </c>
      <c r="T23" s="231">
        <v>0</v>
      </c>
      <c r="U23" s="225">
        <f>D23-'Báo cáo chất lượng CB Mẫu 14'!C24</f>
        <v>0</v>
      </c>
    </row>
    <row r="24" spans="1:21" s="222" customFormat="1" ht="15.75" customHeight="1">
      <c r="A24" s="230" t="s">
        <v>63</v>
      </c>
      <c r="B24" s="68" t="s">
        <v>287</v>
      </c>
      <c r="C24" s="226">
        <f t="shared" si="2"/>
        <v>11</v>
      </c>
      <c r="D24" s="226">
        <f t="shared" si="3"/>
        <v>11</v>
      </c>
      <c r="E24" s="231"/>
      <c r="F24" s="231">
        <v>1</v>
      </c>
      <c r="G24" s="231">
        <v>3</v>
      </c>
      <c r="H24" s="231"/>
      <c r="I24" s="231"/>
      <c r="J24" s="231">
        <v>1</v>
      </c>
      <c r="K24" s="231"/>
      <c r="L24" s="231">
        <v>1</v>
      </c>
      <c r="M24" s="231"/>
      <c r="N24" s="231"/>
      <c r="O24" s="231">
        <v>1</v>
      </c>
      <c r="P24" s="231">
        <v>1</v>
      </c>
      <c r="Q24" s="231">
        <v>2</v>
      </c>
      <c r="R24" s="231"/>
      <c r="S24" s="231">
        <v>1</v>
      </c>
      <c r="T24" s="231">
        <v>0</v>
      </c>
      <c r="U24" s="225">
        <f>D24-'Báo cáo chất lượng CB Mẫu 14'!C25</f>
        <v>0</v>
      </c>
    </row>
    <row r="25" spans="1:21" s="222" customFormat="1" ht="15.75" customHeight="1">
      <c r="A25" s="230" t="s">
        <v>83</v>
      </c>
      <c r="B25" s="68" t="s">
        <v>288</v>
      </c>
      <c r="C25" s="226">
        <f t="shared" si="2"/>
        <v>8</v>
      </c>
      <c r="D25" s="226">
        <f t="shared" si="3"/>
        <v>8</v>
      </c>
      <c r="E25" s="231"/>
      <c r="F25" s="231">
        <v>1</v>
      </c>
      <c r="G25" s="231">
        <v>3</v>
      </c>
      <c r="H25" s="231"/>
      <c r="I25" s="231"/>
      <c r="J25" s="231">
        <v>1</v>
      </c>
      <c r="K25" s="231"/>
      <c r="L25" s="231"/>
      <c r="M25" s="231"/>
      <c r="N25" s="231"/>
      <c r="O25" s="231">
        <v>1</v>
      </c>
      <c r="P25" s="231"/>
      <c r="Q25" s="231">
        <v>1</v>
      </c>
      <c r="R25" s="231"/>
      <c r="S25" s="231">
        <v>1</v>
      </c>
      <c r="T25" s="231">
        <v>0</v>
      </c>
      <c r="U25" s="225">
        <f>D25-'Báo cáo chất lượng CB Mẫu 14'!C26</f>
        <v>0</v>
      </c>
    </row>
    <row r="26" spans="1:21" s="222" customFormat="1" ht="15.75" customHeight="1">
      <c r="A26" s="230" t="s">
        <v>84</v>
      </c>
      <c r="B26" s="68" t="s">
        <v>290</v>
      </c>
      <c r="C26" s="226">
        <f t="shared" si="2"/>
        <v>8</v>
      </c>
      <c r="D26" s="226">
        <f t="shared" si="3"/>
        <v>8</v>
      </c>
      <c r="E26" s="231"/>
      <c r="F26" s="231">
        <v>1</v>
      </c>
      <c r="G26" s="231">
        <v>4</v>
      </c>
      <c r="H26" s="231"/>
      <c r="I26" s="231"/>
      <c r="J26" s="231">
        <v>1</v>
      </c>
      <c r="K26" s="231"/>
      <c r="L26" s="231"/>
      <c r="M26" s="231"/>
      <c r="N26" s="231"/>
      <c r="O26" s="231"/>
      <c r="P26" s="231"/>
      <c r="Q26" s="231">
        <v>1</v>
      </c>
      <c r="R26" s="231"/>
      <c r="S26" s="231">
        <v>1</v>
      </c>
      <c r="T26" s="231">
        <v>0</v>
      </c>
      <c r="U26" s="225">
        <f>D26-'Báo cáo chất lượng CB Mẫu 14'!C27</f>
        <v>0</v>
      </c>
    </row>
    <row r="27" ht="6" customHeight="1"/>
    <row r="28" spans="1:20" s="233" customFormat="1" ht="15.75" customHeight="1">
      <c r="A28" s="232"/>
      <c r="B28" s="707" t="s">
        <v>291</v>
      </c>
      <c r="C28" s="707"/>
      <c r="D28" s="707"/>
      <c r="E28" s="707"/>
      <c r="F28" s="181"/>
      <c r="G28" s="181"/>
      <c r="H28" s="181"/>
      <c r="I28" s="181"/>
      <c r="J28" s="181"/>
      <c r="K28" s="181" t="s">
        <v>156</v>
      </c>
      <c r="L28" s="182"/>
      <c r="M28" s="714" t="s">
        <v>326</v>
      </c>
      <c r="N28" s="714"/>
      <c r="O28" s="714"/>
      <c r="P28" s="714"/>
      <c r="Q28" s="714"/>
      <c r="R28" s="714"/>
      <c r="S28" s="714"/>
      <c r="T28" s="714"/>
    </row>
    <row r="29" spans="1:20" s="233" customFormat="1" ht="18.75" customHeight="1">
      <c r="A29" s="232"/>
      <c r="B29" s="720" t="s">
        <v>157</v>
      </c>
      <c r="C29" s="720"/>
      <c r="D29" s="720"/>
      <c r="E29" s="234"/>
      <c r="F29" s="183"/>
      <c r="G29" s="183"/>
      <c r="H29" s="183"/>
      <c r="I29" s="183"/>
      <c r="J29" s="183"/>
      <c r="K29" s="183"/>
      <c r="L29" s="182"/>
      <c r="M29" s="723" t="s">
        <v>315</v>
      </c>
      <c r="N29" s="723"/>
      <c r="O29" s="723"/>
      <c r="P29" s="723"/>
      <c r="Q29" s="723"/>
      <c r="R29" s="723"/>
      <c r="S29" s="723"/>
      <c r="T29" s="723"/>
    </row>
    <row r="30" spans="1:20" s="233" customFormat="1" ht="18.75">
      <c r="A30" s="184"/>
      <c r="B30" s="717"/>
      <c r="C30" s="717"/>
      <c r="D30" s="717"/>
      <c r="E30" s="186"/>
      <c r="F30" s="186"/>
      <c r="G30" s="186"/>
      <c r="H30" s="186"/>
      <c r="I30" s="186"/>
      <c r="J30" s="186"/>
      <c r="K30" s="186"/>
      <c r="L30" s="186"/>
      <c r="M30" s="718"/>
      <c r="N30" s="718"/>
      <c r="O30" s="718"/>
      <c r="P30" s="718"/>
      <c r="Q30" s="718"/>
      <c r="R30" s="718"/>
      <c r="S30" s="718"/>
      <c r="T30" s="718"/>
    </row>
    <row r="31" spans="1:20" s="233" customFormat="1" ht="18.75">
      <c r="A31" s="184"/>
      <c r="B31" s="186"/>
      <c r="C31" s="186"/>
      <c r="D31" s="186"/>
      <c r="E31" s="186"/>
      <c r="F31" s="186"/>
      <c r="G31" s="186"/>
      <c r="H31" s="186"/>
      <c r="I31" s="186"/>
      <c r="J31" s="186"/>
      <c r="K31" s="186"/>
      <c r="L31" s="186"/>
      <c r="M31" s="186"/>
      <c r="N31" s="186"/>
      <c r="O31" s="186"/>
      <c r="P31" s="186"/>
      <c r="Q31" s="182"/>
      <c r="R31" s="182"/>
      <c r="S31" s="182"/>
      <c r="T31" s="182"/>
    </row>
    <row r="32" spans="2:20" ht="13.5" customHeight="1" hidden="1">
      <c r="B32" s="186"/>
      <c r="C32" s="186"/>
      <c r="D32" s="186"/>
      <c r="E32" s="186"/>
      <c r="F32" s="186"/>
      <c r="G32" s="186"/>
      <c r="H32" s="186"/>
      <c r="I32" s="186"/>
      <c r="J32" s="186"/>
      <c r="K32" s="186"/>
      <c r="L32" s="186"/>
      <c r="M32" s="186"/>
      <c r="N32" s="186"/>
      <c r="O32" s="186"/>
      <c r="P32" s="186"/>
      <c r="Q32" s="186"/>
      <c r="R32" s="186"/>
      <c r="S32" s="186"/>
      <c r="T32" s="186"/>
    </row>
    <row r="33" spans="1:20" ht="18.75" hidden="1">
      <c r="A33" s="235" t="s">
        <v>159</v>
      </c>
      <c r="B33" s="186"/>
      <c r="C33" s="186"/>
      <c r="D33" s="186"/>
      <c r="E33" s="186"/>
      <c r="F33" s="186"/>
      <c r="G33" s="186"/>
      <c r="H33" s="186"/>
      <c r="I33" s="186"/>
      <c r="J33" s="186"/>
      <c r="K33" s="186"/>
      <c r="L33" s="186"/>
      <c r="M33" s="186"/>
      <c r="N33" s="186"/>
      <c r="O33" s="186"/>
      <c r="P33" s="186"/>
      <c r="Q33" s="186"/>
      <c r="R33" s="186"/>
      <c r="S33" s="186"/>
      <c r="T33" s="186"/>
    </row>
    <row r="34" spans="2:20" ht="18.75" hidden="1">
      <c r="B34" s="236" t="s">
        <v>160</v>
      </c>
      <c r="C34" s="186"/>
      <c r="D34" s="186"/>
      <c r="E34" s="186"/>
      <c r="F34" s="186"/>
      <c r="G34" s="186"/>
      <c r="H34" s="186"/>
      <c r="I34" s="186"/>
      <c r="J34" s="186"/>
      <c r="K34" s="186"/>
      <c r="L34" s="186"/>
      <c r="M34" s="186"/>
      <c r="N34" s="186"/>
      <c r="O34" s="186"/>
      <c r="P34" s="186"/>
      <c r="Q34" s="186"/>
      <c r="R34" s="186"/>
      <c r="S34" s="186"/>
      <c r="T34" s="186"/>
    </row>
    <row r="35" spans="2:20" ht="18.75" hidden="1">
      <c r="B35" s="236" t="s">
        <v>161</v>
      </c>
      <c r="C35" s="186"/>
      <c r="D35" s="186"/>
      <c r="E35" s="186"/>
      <c r="F35" s="186"/>
      <c r="G35" s="186"/>
      <c r="H35" s="186"/>
      <c r="I35" s="186"/>
      <c r="J35" s="186"/>
      <c r="K35" s="186"/>
      <c r="L35" s="186"/>
      <c r="M35" s="186"/>
      <c r="N35" s="186"/>
      <c r="O35" s="186"/>
      <c r="P35" s="186"/>
      <c r="Q35" s="186"/>
      <c r="R35" s="186"/>
      <c r="S35" s="186"/>
      <c r="T35" s="186"/>
    </row>
    <row r="36" spans="2:20" s="211" customFormat="1" ht="18.75">
      <c r="B36" s="719" t="s">
        <v>295</v>
      </c>
      <c r="C36" s="719"/>
      <c r="D36" s="719"/>
      <c r="E36" s="236"/>
      <c r="F36" s="236"/>
      <c r="G36" s="236"/>
      <c r="H36" s="236"/>
      <c r="I36" s="236"/>
      <c r="J36" s="236"/>
      <c r="K36" s="236"/>
      <c r="L36" s="236"/>
      <c r="M36" s="236"/>
      <c r="N36" s="719" t="s">
        <v>295</v>
      </c>
      <c r="O36" s="719"/>
      <c r="P36" s="719"/>
      <c r="Q36" s="719"/>
      <c r="R36" s="719"/>
      <c r="S36" s="719"/>
      <c r="T36" s="236"/>
    </row>
    <row r="37" spans="2:20" ht="18.75">
      <c r="B37" s="186"/>
      <c r="C37" s="186"/>
      <c r="D37" s="186"/>
      <c r="E37" s="186"/>
      <c r="F37" s="186"/>
      <c r="G37" s="186"/>
      <c r="H37" s="186"/>
      <c r="I37" s="186"/>
      <c r="J37" s="186"/>
      <c r="K37" s="186"/>
      <c r="L37" s="186"/>
      <c r="M37" s="186"/>
      <c r="N37" s="186"/>
      <c r="O37" s="186"/>
      <c r="P37" s="186"/>
      <c r="Q37" s="186"/>
      <c r="R37" s="186"/>
      <c r="S37" s="186"/>
      <c r="T37" s="186"/>
    </row>
    <row r="38" spans="2:21" ht="18.75">
      <c r="B38" s="590" t="s">
        <v>248</v>
      </c>
      <c r="C38" s="590"/>
      <c r="D38" s="590"/>
      <c r="E38" s="210"/>
      <c r="F38" s="210"/>
      <c r="G38" s="210"/>
      <c r="H38" s="210"/>
      <c r="I38" s="182"/>
      <c r="J38" s="182"/>
      <c r="K38" s="182"/>
      <c r="L38" s="182"/>
      <c r="M38" s="591" t="s">
        <v>249</v>
      </c>
      <c r="N38" s="591"/>
      <c r="O38" s="591"/>
      <c r="P38" s="591"/>
      <c r="Q38" s="591"/>
      <c r="R38" s="591"/>
      <c r="S38" s="591"/>
      <c r="T38" s="591"/>
      <c r="U38" s="163"/>
    </row>
    <row r="39" spans="2:20" ht="18.75">
      <c r="B39" s="186"/>
      <c r="C39" s="186"/>
      <c r="D39" s="186"/>
      <c r="E39" s="186"/>
      <c r="F39" s="186"/>
      <c r="G39" s="186"/>
      <c r="H39" s="186"/>
      <c r="I39" s="186"/>
      <c r="J39" s="186"/>
      <c r="K39" s="186"/>
      <c r="L39" s="186"/>
      <c r="M39" s="186"/>
      <c r="N39" s="186"/>
      <c r="O39" s="186"/>
      <c r="P39" s="186"/>
      <c r="Q39" s="186"/>
      <c r="R39" s="186"/>
      <c r="S39" s="186"/>
      <c r="T39" s="186"/>
    </row>
    <row r="40" spans="2:20" ht="18.75">
      <c r="B40" s="186"/>
      <c r="C40" s="186"/>
      <c r="D40" s="186"/>
      <c r="E40" s="186"/>
      <c r="F40" s="186"/>
      <c r="G40" s="186"/>
      <c r="H40" s="186"/>
      <c r="I40" s="186"/>
      <c r="J40" s="186"/>
      <c r="K40" s="186"/>
      <c r="L40" s="186"/>
      <c r="M40" s="186"/>
      <c r="N40" s="186"/>
      <c r="O40" s="186"/>
      <c r="P40" s="186"/>
      <c r="Q40" s="186"/>
      <c r="R40" s="186"/>
      <c r="S40" s="186"/>
      <c r="T40" s="186"/>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196" customWidth="1"/>
    <col min="2" max="2" width="17.25390625" style="196" customWidth="1"/>
    <col min="3" max="3" width="9.625" style="196" customWidth="1"/>
    <col min="4" max="5" width="5.625" style="196" customWidth="1"/>
    <col min="6" max="7" width="6.25390625" style="196" customWidth="1"/>
    <col min="8" max="8" width="5.625" style="196" customWidth="1"/>
    <col min="9" max="9" width="6.00390625" style="196" customWidth="1"/>
    <col min="10" max="10" width="6.125" style="196" customWidth="1"/>
    <col min="11" max="12" width="5.625" style="196" customWidth="1"/>
    <col min="13" max="13" width="6.125" style="196" customWidth="1"/>
    <col min="14" max="15" width="6.25390625" style="196" customWidth="1"/>
    <col min="16" max="18" width="5.625" style="196" customWidth="1"/>
    <col min="19" max="19" width="5.875" style="196" customWidth="1"/>
    <col min="20" max="20" width="5.625" style="196" customWidth="1"/>
    <col min="21" max="28" width="8.00390625" style="196" customWidth="1"/>
    <col min="29" max="29" width="8.375" style="196" customWidth="1"/>
    <col min="30" max="30" width="8.00390625" style="196" customWidth="1"/>
    <col min="31" max="31" width="11.25390625" style="196" customWidth="1"/>
    <col min="32" max="32" width="13.50390625" style="196" customWidth="1"/>
    <col min="33" max="16384" width="8.00390625" style="196" customWidth="1"/>
  </cols>
  <sheetData>
    <row r="1" spans="1:20" ht="16.5">
      <c r="A1" s="766" t="s">
        <v>162</v>
      </c>
      <c r="B1" s="766"/>
      <c r="C1" s="766"/>
      <c r="D1" s="238"/>
      <c r="E1" s="775" t="s">
        <v>163</v>
      </c>
      <c r="F1" s="775"/>
      <c r="G1" s="775"/>
      <c r="H1" s="775"/>
      <c r="I1" s="775"/>
      <c r="J1" s="775"/>
      <c r="K1" s="775"/>
      <c r="L1" s="775"/>
      <c r="M1" s="775"/>
      <c r="N1" s="775"/>
      <c r="O1" s="191"/>
      <c r="P1" s="771" t="s">
        <v>365</v>
      </c>
      <c r="Q1" s="771"/>
      <c r="R1" s="771"/>
      <c r="S1" s="771"/>
      <c r="T1" s="771"/>
    </row>
    <row r="2" spans="1:20" ht="15.75" customHeight="1">
      <c r="A2" s="767" t="s">
        <v>327</v>
      </c>
      <c r="B2" s="767"/>
      <c r="C2" s="767"/>
      <c r="D2" s="767"/>
      <c r="E2" s="769" t="s">
        <v>164</v>
      </c>
      <c r="F2" s="769"/>
      <c r="G2" s="769"/>
      <c r="H2" s="769"/>
      <c r="I2" s="769"/>
      <c r="J2" s="769"/>
      <c r="K2" s="769"/>
      <c r="L2" s="769"/>
      <c r="M2" s="769"/>
      <c r="N2" s="769"/>
      <c r="O2" s="194"/>
      <c r="P2" s="772" t="s">
        <v>307</v>
      </c>
      <c r="Q2" s="772"/>
      <c r="R2" s="772"/>
      <c r="S2" s="772"/>
      <c r="T2" s="772"/>
    </row>
    <row r="3" spans="1:20" ht="17.25">
      <c r="A3" s="767" t="s">
        <v>258</v>
      </c>
      <c r="B3" s="767"/>
      <c r="C3" s="767"/>
      <c r="D3" s="239"/>
      <c r="E3" s="777" t="s">
        <v>259</v>
      </c>
      <c r="F3" s="777"/>
      <c r="G3" s="777"/>
      <c r="H3" s="777"/>
      <c r="I3" s="777"/>
      <c r="J3" s="777"/>
      <c r="K3" s="777"/>
      <c r="L3" s="777"/>
      <c r="M3" s="777"/>
      <c r="N3" s="777"/>
      <c r="O3" s="194"/>
      <c r="P3" s="773" t="s">
        <v>366</v>
      </c>
      <c r="Q3" s="773"/>
      <c r="R3" s="773"/>
      <c r="S3" s="773"/>
      <c r="T3" s="773"/>
    </row>
    <row r="4" spans="1:20" ht="18.75" customHeight="1">
      <c r="A4" s="768" t="s">
        <v>260</v>
      </c>
      <c r="B4" s="768"/>
      <c r="C4" s="768"/>
      <c r="D4" s="770"/>
      <c r="E4" s="770"/>
      <c r="F4" s="770"/>
      <c r="G4" s="770"/>
      <c r="H4" s="770"/>
      <c r="I4" s="770"/>
      <c r="J4" s="770"/>
      <c r="K4" s="770"/>
      <c r="L4" s="770"/>
      <c r="M4" s="770"/>
      <c r="N4" s="770"/>
      <c r="O4" s="195"/>
      <c r="P4" s="772" t="s">
        <v>299</v>
      </c>
      <c r="Q4" s="773"/>
      <c r="R4" s="773"/>
      <c r="S4" s="773"/>
      <c r="T4" s="773"/>
    </row>
    <row r="5" spans="1:23" ht="15">
      <c r="A5" s="208"/>
      <c r="B5" s="208"/>
      <c r="C5" s="240"/>
      <c r="D5" s="240"/>
      <c r="E5" s="208"/>
      <c r="F5" s="208"/>
      <c r="G5" s="208"/>
      <c r="H5" s="208"/>
      <c r="I5" s="208"/>
      <c r="J5" s="208"/>
      <c r="K5" s="208"/>
      <c r="L5" s="208"/>
      <c r="P5" s="756" t="s">
        <v>322</v>
      </c>
      <c r="Q5" s="756"/>
      <c r="R5" s="756"/>
      <c r="S5" s="756"/>
      <c r="T5" s="756"/>
      <c r="U5" s="241"/>
      <c r="V5" s="241"/>
      <c r="W5" s="241"/>
    </row>
    <row r="6" spans="1:23" ht="29.25" customHeight="1">
      <c r="A6" s="725" t="s">
        <v>57</v>
      </c>
      <c r="B6" s="753"/>
      <c r="C6" s="748" t="s">
        <v>2</v>
      </c>
      <c r="D6" s="757" t="s">
        <v>165</v>
      </c>
      <c r="E6" s="758"/>
      <c r="F6" s="758"/>
      <c r="G6" s="758"/>
      <c r="H6" s="758"/>
      <c r="I6" s="758"/>
      <c r="J6" s="759"/>
      <c r="K6" s="778" t="s">
        <v>166</v>
      </c>
      <c r="L6" s="779"/>
      <c r="M6" s="779"/>
      <c r="N6" s="779"/>
      <c r="O6" s="779"/>
      <c r="P6" s="779"/>
      <c r="Q6" s="779"/>
      <c r="R6" s="779"/>
      <c r="S6" s="779"/>
      <c r="T6" s="780"/>
      <c r="U6" s="242"/>
      <c r="V6" s="243"/>
      <c r="W6" s="243"/>
    </row>
    <row r="7" spans="1:20" ht="19.5" customHeight="1">
      <c r="A7" s="727"/>
      <c r="B7" s="754"/>
      <c r="C7" s="749"/>
      <c r="D7" s="758" t="s">
        <v>7</v>
      </c>
      <c r="E7" s="758"/>
      <c r="F7" s="758"/>
      <c r="G7" s="758"/>
      <c r="H7" s="758"/>
      <c r="I7" s="758"/>
      <c r="J7" s="759"/>
      <c r="K7" s="781"/>
      <c r="L7" s="782"/>
      <c r="M7" s="782"/>
      <c r="N7" s="782"/>
      <c r="O7" s="782"/>
      <c r="P7" s="782"/>
      <c r="Q7" s="782"/>
      <c r="R7" s="782"/>
      <c r="S7" s="782"/>
      <c r="T7" s="783"/>
    </row>
    <row r="8" spans="1:20" ht="33" customHeight="1">
      <c r="A8" s="727"/>
      <c r="B8" s="754"/>
      <c r="C8" s="749"/>
      <c r="D8" s="746" t="s">
        <v>167</v>
      </c>
      <c r="E8" s="784"/>
      <c r="F8" s="747" t="s">
        <v>168</v>
      </c>
      <c r="G8" s="784"/>
      <c r="H8" s="747" t="s">
        <v>169</v>
      </c>
      <c r="I8" s="784"/>
      <c r="J8" s="747" t="s">
        <v>170</v>
      </c>
      <c r="K8" s="774" t="s">
        <v>171</v>
      </c>
      <c r="L8" s="774"/>
      <c r="M8" s="774"/>
      <c r="N8" s="774" t="s">
        <v>172</v>
      </c>
      <c r="O8" s="774"/>
      <c r="P8" s="774"/>
      <c r="Q8" s="747" t="s">
        <v>173</v>
      </c>
      <c r="R8" s="776" t="s">
        <v>174</v>
      </c>
      <c r="S8" s="776" t="s">
        <v>175</v>
      </c>
      <c r="T8" s="747" t="s">
        <v>176</v>
      </c>
    </row>
    <row r="9" spans="1:20" ht="18.75" customHeight="1">
      <c r="A9" s="727"/>
      <c r="B9" s="754"/>
      <c r="C9" s="749"/>
      <c r="D9" s="746" t="s">
        <v>177</v>
      </c>
      <c r="E9" s="747" t="s">
        <v>178</v>
      </c>
      <c r="F9" s="747" t="s">
        <v>177</v>
      </c>
      <c r="G9" s="747" t="s">
        <v>178</v>
      </c>
      <c r="H9" s="747" t="s">
        <v>177</v>
      </c>
      <c r="I9" s="747" t="s">
        <v>179</v>
      </c>
      <c r="J9" s="747"/>
      <c r="K9" s="774"/>
      <c r="L9" s="774"/>
      <c r="M9" s="774"/>
      <c r="N9" s="774"/>
      <c r="O9" s="774"/>
      <c r="P9" s="774"/>
      <c r="Q9" s="747"/>
      <c r="R9" s="776"/>
      <c r="S9" s="776"/>
      <c r="T9" s="747"/>
    </row>
    <row r="10" spans="1:20" ht="23.25" customHeight="1">
      <c r="A10" s="729"/>
      <c r="B10" s="755"/>
      <c r="C10" s="750"/>
      <c r="D10" s="746"/>
      <c r="E10" s="747"/>
      <c r="F10" s="747"/>
      <c r="G10" s="747"/>
      <c r="H10" s="747"/>
      <c r="I10" s="747"/>
      <c r="J10" s="747"/>
      <c r="K10" s="244" t="s">
        <v>180</v>
      </c>
      <c r="L10" s="244" t="s">
        <v>155</v>
      </c>
      <c r="M10" s="244" t="s">
        <v>181</v>
      </c>
      <c r="N10" s="244" t="s">
        <v>180</v>
      </c>
      <c r="O10" s="244" t="s">
        <v>182</v>
      </c>
      <c r="P10" s="244" t="s">
        <v>183</v>
      </c>
      <c r="Q10" s="747"/>
      <c r="R10" s="776"/>
      <c r="S10" s="776"/>
      <c r="T10" s="747"/>
    </row>
    <row r="11" spans="1:32" s="201" customFormat="1" ht="17.25" customHeight="1">
      <c r="A11" s="751" t="s">
        <v>6</v>
      </c>
      <c r="B11" s="752"/>
      <c r="C11" s="245">
        <v>1</v>
      </c>
      <c r="D11" s="246">
        <v>2</v>
      </c>
      <c r="E11" s="246">
        <v>3</v>
      </c>
      <c r="F11" s="246">
        <v>4</v>
      </c>
      <c r="G11" s="246">
        <v>5</v>
      </c>
      <c r="H11" s="246">
        <v>6</v>
      </c>
      <c r="I11" s="246">
        <v>7</v>
      </c>
      <c r="J11" s="246">
        <v>8</v>
      </c>
      <c r="K11" s="246">
        <v>9</v>
      </c>
      <c r="L11" s="246">
        <v>10</v>
      </c>
      <c r="M11" s="246">
        <v>11</v>
      </c>
      <c r="N11" s="246">
        <v>12</v>
      </c>
      <c r="O11" s="246">
        <v>13</v>
      </c>
      <c r="P11" s="246">
        <v>14</v>
      </c>
      <c r="Q11" s="247">
        <v>15</v>
      </c>
      <c r="R11" s="247">
        <v>16</v>
      </c>
      <c r="S11" s="247">
        <v>17</v>
      </c>
      <c r="T11" s="247">
        <v>18</v>
      </c>
      <c r="AF11" s="201">
        <f>AC14-AC15</f>
        <v>0</v>
      </c>
    </row>
    <row r="12" spans="1:20" s="201" customFormat="1" ht="17.25" customHeight="1">
      <c r="A12" s="763" t="s">
        <v>328</v>
      </c>
      <c r="B12" s="764"/>
      <c r="C12" s="248">
        <f aca="true" t="shared" si="0" ref="C12:T12">C14-C13</f>
        <v>0</v>
      </c>
      <c r="D12" s="248">
        <f t="shared" si="0"/>
        <v>0</v>
      </c>
      <c r="E12" s="248">
        <f t="shared" si="0"/>
        <v>0</v>
      </c>
      <c r="F12" s="248">
        <f t="shared" si="0"/>
        <v>-2</v>
      </c>
      <c r="G12" s="248">
        <f t="shared" si="0"/>
        <v>-4</v>
      </c>
      <c r="H12" s="248">
        <f t="shared" si="0"/>
        <v>5</v>
      </c>
      <c r="I12" s="248">
        <f t="shared" si="0"/>
        <v>4</v>
      </c>
      <c r="J12" s="248">
        <f t="shared" si="0"/>
        <v>-3</v>
      </c>
      <c r="K12" s="248">
        <f t="shared" si="0"/>
        <v>0</v>
      </c>
      <c r="L12" s="248">
        <f t="shared" si="0"/>
        <v>7</v>
      </c>
      <c r="M12" s="248">
        <f t="shared" si="0"/>
        <v>11</v>
      </c>
      <c r="N12" s="248">
        <f t="shared" si="0"/>
        <v>2</v>
      </c>
      <c r="O12" s="248">
        <f t="shared" si="0"/>
        <v>5</v>
      </c>
      <c r="P12" s="248">
        <f t="shared" si="0"/>
        <v>-73</v>
      </c>
      <c r="Q12" s="248">
        <f t="shared" si="0"/>
        <v>4</v>
      </c>
      <c r="R12" s="248">
        <f t="shared" si="0"/>
        <v>0</v>
      </c>
      <c r="S12" s="248">
        <f t="shared" si="0"/>
        <v>-3</v>
      </c>
      <c r="T12" s="248">
        <f t="shared" si="0"/>
        <v>37</v>
      </c>
    </row>
    <row r="13" spans="1:20" s="201" customFormat="1" ht="17.25" customHeight="1">
      <c r="A13" s="742" t="s">
        <v>304</v>
      </c>
      <c r="B13" s="743"/>
      <c r="C13" s="249">
        <v>122</v>
      </c>
      <c r="D13" s="249">
        <v>0</v>
      </c>
      <c r="E13" s="249">
        <v>0</v>
      </c>
      <c r="F13" s="249">
        <v>90</v>
      </c>
      <c r="G13" s="249">
        <v>13</v>
      </c>
      <c r="H13" s="249">
        <v>3</v>
      </c>
      <c r="I13" s="249">
        <v>10</v>
      </c>
      <c r="J13" s="249">
        <v>6</v>
      </c>
      <c r="K13" s="249">
        <v>0</v>
      </c>
      <c r="L13" s="249">
        <v>5</v>
      </c>
      <c r="M13" s="249">
        <v>67</v>
      </c>
      <c r="N13" s="249">
        <v>7</v>
      </c>
      <c r="O13" s="249">
        <v>10</v>
      </c>
      <c r="P13" s="249">
        <v>89</v>
      </c>
      <c r="Q13" s="249">
        <v>46</v>
      </c>
      <c r="R13" s="249">
        <v>8</v>
      </c>
      <c r="S13" s="249">
        <v>14</v>
      </c>
      <c r="T13" s="249">
        <v>16</v>
      </c>
    </row>
    <row r="14" spans="1:37" s="201" customFormat="1" ht="19.5" customHeight="1">
      <c r="A14" s="745" t="s">
        <v>184</v>
      </c>
      <c r="B14" s="746"/>
      <c r="C14" s="250">
        <f>C15+C16</f>
        <v>122</v>
      </c>
      <c r="D14" s="250">
        <f>D15+D16</f>
        <v>0</v>
      </c>
      <c r="E14" s="250">
        <f>E20+E31+E35+E41+E52+E58+E61+E65+E69+E73+E81+E88</f>
        <v>0</v>
      </c>
      <c r="F14" s="250">
        <f aca="true" t="shared" si="1" ref="F14:T14">F15+F16</f>
        <v>88</v>
      </c>
      <c r="G14" s="250">
        <f t="shared" si="1"/>
        <v>9</v>
      </c>
      <c r="H14" s="250">
        <f t="shared" si="1"/>
        <v>8</v>
      </c>
      <c r="I14" s="250">
        <f t="shared" si="1"/>
        <v>14</v>
      </c>
      <c r="J14" s="250">
        <f t="shared" si="1"/>
        <v>3</v>
      </c>
      <c r="K14" s="250">
        <f t="shared" si="1"/>
        <v>0</v>
      </c>
      <c r="L14" s="250">
        <f t="shared" si="1"/>
        <v>12</v>
      </c>
      <c r="M14" s="250">
        <f t="shared" si="1"/>
        <v>78</v>
      </c>
      <c r="N14" s="250">
        <f t="shared" si="1"/>
        <v>9</v>
      </c>
      <c r="O14" s="250">
        <f t="shared" si="1"/>
        <v>15</v>
      </c>
      <c r="P14" s="250">
        <f t="shared" si="1"/>
        <v>16</v>
      </c>
      <c r="Q14" s="250">
        <f t="shared" si="1"/>
        <v>50</v>
      </c>
      <c r="R14" s="250">
        <f t="shared" si="1"/>
        <v>8</v>
      </c>
      <c r="S14" s="250">
        <f t="shared" si="1"/>
        <v>11</v>
      </c>
      <c r="T14" s="250">
        <f t="shared" si="1"/>
        <v>53</v>
      </c>
      <c r="AK14" s="199"/>
    </row>
    <row r="15" spans="1:20" s="201" customFormat="1" ht="17.25" customHeight="1">
      <c r="A15" s="197" t="s">
        <v>0</v>
      </c>
      <c r="B15" s="198" t="s">
        <v>80</v>
      </c>
      <c r="C15" s="251">
        <f>D15+E15+F15+G15+H15+I15+J15</f>
        <v>25</v>
      </c>
      <c r="D15" s="252"/>
      <c r="E15" s="252"/>
      <c r="F15" s="252">
        <v>19</v>
      </c>
      <c r="G15" s="253">
        <v>2</v>
      </c>
      <c r="H15" s="252"/>
      <c r="I15" s="253">
        <v>3</v>
      </c>
      <c r="J15" s="253">
        <v>1</v>
      </c>
      <c r="K15" s="253"/>
      <c r="L15" s="253">
        <v>5</v>
      </c>
      <c r="M15" s="252">
        <v>17</v>
      </c>
      <c r="N15" s="252">
        <v>6</v>
      </c>
      <c r="O15" s="252"/>
      <c r="P15" s="252"/>
      <c r="Q15" s="252">
        <v>9</v>
      </c>
      <c r="R15" s="252">
        <v>2</v>
      </c>
      <c r="S15" s="252">
        <v>3</v>
      </c>
      <c r="T15" s="252">
        <v>11</v>
      </c>
    </row>
    <row r="16" spans="1:38" s="201" customFormat="1" ht="17.25" customHeight="1">
      <c r="A16" s="254" t="s">
        <v>1</v>
      </c>
      <c r="B16" s="198" t="s">
        <v>17</v>
      </c>
      <c r="C16" s="255">
        <f aca="true" t="shared" si="2" ref="C16:T16">C17+C18+C19+C20+C21+C22+C23+C24+C25+C26+C27</f>
        <v>97</v>
      </c>
      <c r="D16" s="255">
        <f t="shared" si="2"/>
        <v>0</v>
      </c>
      <c r="E16" s="255">
        <f t="shared" si="2"/>
        <v>0</v>
      </c>
      <c r="F16" s="255">
        <f t="shared" si="2"/>
        <v>69</v>
      </c>
      <c r="G16" s="255">
        <f t="shared" si="2"/>
        <v>7</v>
      </c>
      <c r="H16" s="255">
        <f t="shared" si="2"/>
        <v>8</v>
      </c>
      <c r="I16" s="255">
        <f t="shared" si="2"/>
        <v>11</v>
      </c>
      <c r="J16" s="255">
        <f t="shared" si="2"/>
        <v>2</v>
      </c>
      <c r="K16" s="255">
        <f t="shared" si="2"/>
        <v>0</v>
      </c>
      <c r="L16" s="255">
        <f t="shared" si="2"/>
        <v>7</v>
      </c>
      <c r="M16" s="255">
        <f t="shared" si="2"/>
        <v>61</v>
      </c>
      <c r="N16" s="255">
        <f t="shared" si="2"/>
        <v>3</v>
      </c>
      <c r="O16" s="255">
        <f t="shared" si="2"/>
        <v>15</v>
      </c>
      <c r="P16" s="255">
        <f t="shared" si="2"/>
        <v>16</v>
      </c>
      <c r="Q16" s="255">
        <f t="shared" si="2"/>
        <v>41</v>
      </c>
      <c r="R16" s="255">
        <f t="shared" si="2"/>
        <v>6</v>
      </c>
      <c r="S16" s="255">
        <f t="shared" si="2"/>
        <v>8</v>
      </c>
      <c r="T16" s="255">
        <f t="shared" si="2"/>
        <v>42</v>
      </c>
      <c r="AL16" s="199"/>
    </row>
    <row r="17" spans="1:32" s="201" customFormat="1" ht="17.25" customHeight="1">
      <c r="A17" s="200">
        <v>1</v>
      </c>
      <c r="B17" s="68" t="s">
        <v>273</v>
      </c>
      <c r="C17" s="251">
        <f aca="true" t="shared" si="3" ref="C17:C27">D17+E17+F17+G17+H17+I17+J17</f>
        <v>8</v>
      </c>
      <c r="D17" s="252"/>
      <c r="E17" s="252"/>
      <c r="F17" s="256">
        <v>6</v>
      </c>
      <c r="G17" s="256">
        <v>1</v>
      </c>
      <c r="H17" s="256"/>
      <c r="I17" s="257"/>
      <c r="J17" s="257">
        <v>1</v>
      </c>
      <c r="K17" s="257"/>
      <c r="L17" s="257"/>
      <c r="M17" s="256">
        <v>4</v>
      </c>
      <c r="N17" s="256">
        <v>1</v>
      </c>
      <c r="O17" s="256"/>
      <c r="P17" s="256"/>
      <c r="Q17" s="256">
        <v>5</v>
      </c>
      <c r="R17" s="256"/>
      <c r="S17" s="256"/>
      <c r="T17" s="256">
        <v>3</v>
      </c>
      <c r="AF17" s="199" t="e">
        <f>(R17-D17)/D17</f>
        <v>#DIV/0!</v>
      </c>
    </row>
    <row r="18" spans="1:20" s="201" customFormat="1" ht="17.25" customHeight="1">
      <c r="A18" s="200">
        <v>2</v>
      </c>
      <c r="B18" s="68" t="s">
        <v>305</v>
      </c>
      <c r="C18" s="251">
        <f t="shared" si="3"/>
        <v>7</v>
      </c>
      <c r="D18" s="252"/>
      <c r="E18" s="252"/>
      <c r="F18" s="256">
        <v>6</v>
      </c>
      <c r="G18" s="256"/>
      <c r="H18" s="256"/>
      <c r="I18" s="257">
        <v>1</v>
      </c>
      <c r="J18" s="257"/>
      <c r="K18" s="257"/>
      <c r="L18" s="257"/>
      <c r="M18" s="256">
        <v>6</v>
      </c>
      <c r="N18" s="256"/>
      <c r="O18" s="256">
        <v>3</v>
      </c>
      <c r="P18" s="256"/>
      <c r="Q18" s="256">
        <v>3</v>
      </c>
      <c r="R18" s="256">
        <v>1</v>
      </c>
      <c r="S18" s="256"/>
      <c r="T18" s="256">
        <v>3</v>
      </c>
    </row>
    <row r="19" spans="1:20" s="201" customFormat="1" ht="17.25" customHeight="1">
      <c r="A19" s="200">
        <v>3</v>
      </c>
      <c r="B19" s="68" t="s">
        <v>276</v>
      </c>
      <c r="C19" s="251">
        <f t="shared" si="3"/>
        <v>14</v>
      </c>
      <c r="D19" s="252"/>
      <c r="E19" s="252"/>
      <c r="F19" s="256">
        <v>12</v>
      </c>
      <c r="G19" s="256">
        <v>1</v>
      </c>
      <c r="H19" s="256"/>
      <c r="I19" s="257">
        <v>1</v>
      </c>
      <c r="J19" s="257"/>
      <c r="K19" s="257"/>
      <c r="L19" s="257"/>
      <c r="M19" s="256">
        <v>9</v>
      </c>
      <c r="N19" s="256">
        <v>1</v>
      </c>
      <c r="O19" s="256"/>
      <c r="P19" s="256">
        <v>13</v>
      </c>
      <c r="Q19" s="256">
        <v>8</v>
      </c>
      <c r="R19" s="256">
        <v>1</v>
      </c>
      <c r="S19" s="256">
        <v>1</v>
      </c>
      <c r="T19" s="256">
        <v>4</v>
      </c>
    </row>
    <row r="20" spans="1:20" s="201" customFormat="1" ht="17.25" customHeight="1">
      <c r="A20" s="200">
        <v>4</v>
      </c>
      <c r="B20" s="68" t="s">
        <v>277</v>
      </c>
      <c r="C20" s="251">
        <f t="shared" si="3"/>
        <v>7</v>
      </c>
      <c r="D20" s="252"/>
      <c r="E20" s="252"/>
      <c r="F20" s="256">
        <v>3</v>
      </c>
      <c r="G20" s="256"/>
      <c r="H20" s="256">
        <v>1</v>
      </c>
      <c r="I20" s="257">
        <v>2</v>
      </c>
      <c r="J20" s="257">
        <v>1</v>
      </c>
      <c r="K20" s="257"/>
      <c r="L20" s="257"/>
      <c r="M20" s="256">
        <v>3</v>
      </c>
      <c r="N20" s="256"/>
      <c r="O20" s="256">
        <v>1</v>
      </c>
      <c r="P20" s="256"/>
      <c r="Q20" s="256">
        <v>2</v>
      </c>
      <c r="R20" s="256"/>
      <c r="S20" s="256">
        <v>1</v>
      </c>
      <c r="T20" s="256">
        <v>4</v>
      </c>
    </row>
    <row r="21" spans="1:39" s="201" customFormat="1" ht="17.25" customHeight="1">
      <c r="A21" s="200">
        <v>5</v>
      </c>
      <c r="B21" s="68" t="s">
        <v>278</v>
      </c>
      <c r="C21" s="251">
        <f t="shared" si="3"/>
        <v>8</v>
      </c>
      <c r="D21" s="252"/>
      <c r="E21" s="252"/>
      <c r="F21" s="256">
        <v>5</v>
      </c>
      <c r="G21" s="256">
        <v>1</v>
      </c>
      <c r="H21" s="256">
        <v>2</v>
      </c>
      <c r="I21" s="257"/>
      <c r="J21" s="257"/>
      <c r="K21" s="257"/>
      <c r="L21" s="257">
        <v>1</v>
      </c>
      <c r="M21" s="256">
        <v>6</v>
      </c>
      <c r="N21" s="256"/>
      <c r="O21" s="256"/>
      <c r="P21" s="256"/>
      <c r="Q21" s="256">
        <v>3</v>
      </c>
      <c r="R21" s="256"/>
      <c r="S21" s="256">
        <v>2</v>
      </c>
      <c r="T21" s="256">
        <v>3</v>
      </c>
      <c r="AJ21" s="201">
        <f>AI20-AI21</f>
        <v>0</v>
      </c>
      <c r="AK21" s="201">
        <v>1653</v>
      </c>
      <c r="AL21" s="201">
        <f>AI20-AK21</f>
        <v>-1653</v>
      </c>
      <c r="AM21" s="199" t="e">
        <f>AL21/AI20</f>
        <v>#DIV/0!</v>
      </c>
    </row>
    <row r="22" spans="1:39" s="201" customFormat="1" ht="17.25" customHeight="1">
      <c r="A22" s="200">
        <v>6</v>
      </c>
      <c r="B22" s="68" t="s">
        <v>279</v>
      </c>
      <c r="C22" s="251">
        <f t="shared" si="3"/>
        <v>10</v>
      </c>
      <c r="D22" s="252"/>
      <c r="E22" s="252"/>
      <c r="F22" s="256">
        <v>7</v>
      </c>
      <c r="G22" s="256"/>
      <c r="H22" s="256">
        <v>1</v>
      </c>
      <c r="I22" s="257">
        <v>2</v>
      </c>
      <c r="J22" s="257"/>
      <c r="K22" s="257"/>
      <c r="L22" s="257">
        <v>1</v>
      </c>
      <c r="M22" s="256">
        <v>8</v>
      </c>
      <c r="N22" s="256"/>
      <c r="O22" s="256">
        <v>2</v>
      </c>
      <c r="P22" s="256"/>
      <c r="Q22" s="256">
        <v>3</v>
      </c>
      <c r="R22" s="256"/>
      <c r="S22" s="256">
        <v>1</v>
      </c>
      <c r="T22" s="256">
        <v>6</v>
      </c>
      <c r="AM22" s="199" t="e">
        <f>AN20-AM21</f>
        <v>#DIV/0!</v>
      </c>
    </row>
    <row r="23" spans="1:20" s="201" customFormat="1" ht="17.25" customHeight="1">
      <c r="A23" s="200">
        <v>7</v>
      </c>
      <c r="B23" s="68" t="s">
        <v>284</v>
      </c>
      <c r="C23" s="251">
        <f t="shared" si="3"/>
        <v>7</v>
      </c>
      <c r="D23" s="252"/>
      <c r="E23" s="252"/>
      <c r="F23" s="256">
        <v>4</v>
      </c>
      <c r="G23" s="256">
        <v>1</v>
      </c>
      <c r="H23" s="256">
        <v>1</v>
      </c>
      <c r="I23" s="257">
        <v>1</v>
      </c>
      <c r="J23" s="257"/>
      <c r="K23" s="257"/>
      <c r="L23" s="257">
        <v>1</v>
      </c>
      <c r="M23" s="256">
        <v>3</v>
      </c>
      <c r="N23" s="256"/>
      <c r="O23" s="256">
        <v>1</v>
      </c>
      <c r="P23" s="256"/>
      <c r="Q23" s="256">
        <v>2</v>
      </c>
      <c r="R23" s="256"/>
      <c r="S23" s="256"/>
      <c r="T23" s="256">
        <v>5</v>
      </c>
    </row>
    <row r="24" spans="1:36" s="201" customFormat="1" ht="17.25" customHeight="1">
      <c r="A24" s="200">
        <v>8</v>
      </c>
      <c r="B24" s="68" t="s">
        <v>286</v>
      </c>
      <c r="C24" s="251">
        <f t="shared" si="3"/>
        <v>9</v>
      </c>
      <c r="D24" s="252"/>
      <c r="E24" s="252"/>
      <c r="F24" s="256">
        <v>6</v>
      </c>
      <c r="G24" s="256">
        <v>1</v>
      </c>
      <c r="H24" s="256">
        <v>1</v>
      </c>
      <c r="I24" s="257">
        <v>1</v>
      </c>
      <c r="J24" s="257"/>
      <c r="K24" s="257"/>
      <c r="L24" s="257">
        <v>1</v>
      </c>
      <c r="M24" s="256">
        <v>4</v>
      </c>
      <c r="N24" s="256"/>
      <c r="O24" s="256">
        <v>1</v>
      </c>
      <c r="P24" s="256"/>
      <c r="Q24" s="256">
        <v>2</v>
      </c>
      <c r="R24" s="256">
        <v>1</v>
      </c>
      <c r="S24" s="256">
        <v>2</v>
      </c>
      <c r="T24" s="256">
        <v>4</v>
      </c>
      <c r="AJ24" s="201">
        <f>AI23-AI24</f>
        <v>0</v>
      </c>
    </row>
    <row r="25" spans="1:36" s="201" customFormat="1" ht="17.25" customHeight="1">
      <c r="A25" s="200">
        <v>9</v>
      </c>
      <c r="B25" s="68" t="s">
        <v>287</v>
      </c>
      <c r="C25" s="251">
        <f t="shared" si="3"/>
        <v>11</v>
      </c>
      <c r="D25" s="252"/>
      <c r="E25" s="252"/>
      <c r="F25" s="256">
        <v>8</v>
      </c>
      <c r="G25" s="256"/>
      <c r="H25" s="256">
        <v>1</v>
      </c>
      <c r="I25" s="257">
        <v>2</v>
      </c>
      <c r="J25" s="257"/>
      <c r="K25" s="257"/>
      <c r="L25" s="257">
        <v>1</v>
      </c>
      <c r="M25" s="256">
        <v>8</v>
      </c>
      <c r="N25" s="256">
        <v>1</v>
      </c>
      <c r="O25" s="256">
        <v>1</v>
      </c>
      <c r="P25" s="256">
        <v>3</v>
      </c>
      <c r="Q25" s="256">
        <v>4</v>
      </c>
      <c r="R25" s="256">
        <v>1</v>
      </c>
      <c r="S25" s="256">
        <v>1</v>
      </c>
      <c r="T25" s="256">
        <v>5</v>
      </c>
      <c r="AJ25" s="199" t="e">
        <f>AI24/AI25</f>
        <v>#DIV/0!</v>
      </c>
    </row>
    <row r="26" spans="1:44" s="201" customFormat="1" ht="17.25" customHeight="1">
      <c r="A26" s="200">
        <v>10</v>
      </c>
      <c r="B26" s="68" t="s">
        <v>288</v>
      </c>
      <c r="C26" s="251">
        <f t="shared" si="3"/>
        <v>8</v>
      </c>
      <c r="D26" s="252"/>
      <c r="E26" s="252"/>
      <c r="F26" s="256">
        <v>6</v>
      </c>
      <c r="G26" s="256">
        <v>1</v>
      </c>
      <c r="H26" s="256"/>
      <c r="I26" s="257">
        <v>1</v>
      </c>
      <c r="J26" s="257"/>
      <c r="K26" s="257"/>
      <c r="L26" s="257">
        <v>1</v>
      </c>
      <c r="M26" s="256">
        <v>3</v>
      </c>
      <c r="N26" s="256"/>
      <c r="O26" s="256">
        <v>3</v>
      </c>
      <c r="P26" s="256"/>
      <c r="Q26" s="256">
        <v>4</v>
      </c>
      <c r="R26" s="256">
        <v>1</v>
      </c>
      <c r="S26" s="256"/>
      <c r="T26" s="256">
        <v>3</v>
      </c>
      <c r="AR26" s="199"/>
    </row>
    <row r="27" spans="1:20" s="201" customFormat="1" ht="17.25" customHeight="1">
      <c r="A27" s="200">
        <v>11</v>
      </c>
      <c r="B27" s="68" t="s">
        <v>290</v>
      </c>
      <c r="C27" s="251">
        <f t="shared" si="3"/>
        <v>8</v>
      </c>
      <c r="D27" s="252"/>
      <c r="E27" s="252"/>
      <c r="F27" s="256">
        <v>6</v>
      </c>
      <c r="G27" s="256">
        <v>1</v>
      </c>
      <c r="H27" s="256">
        <v>1</v>
      </c>
      <c r="I27" s="257"/>
      <c r="J27" s="257"/>
      <c r="K27" s="257"/>
      <c r="L27" s="257">
        <v>1</v>
      </c>
      <c r="M27" s="256">
        <v>7</v>
      </c>
      <c r="N27" s="256"/>
      <c r="O27" s="256">
        <v>3</v>
      </c>
      <c r="P27" s="256"/>
      <c r="Q27" s="256">
        <v>5</v>
      </c>
      <c r="R27" s="256">
        <v>1</v>
      </c>
      <c r="S27" s="256"/>
      <c r="T27" s="256">
        <v>2</v>
      </c>
    </row>
    <row r="28" spans="1:35" ht="6.75" customHeight="1">
      <c r="A28" s="208"/>
      <c r="B28" s="208"/>
      <c r="C28" s="208"/>
      <c r="D28" s="208"/>
      <c r="E28" s="208"/>
      <c r="F28" s="208"/>
      <c r="G28" s="208"/>
      <c r="H28" s="208"/>
      <c r="I28" s="208"/>
      <c r="J28" s="208"/>
      <c r="K28" s="208"/>
      <c r="L28" s="208"/>
      <c r="M28" s="208"/>
      <c r="N28" s="208"/>
      <c r="O28" s="208"/>
      <c r="P28" s="208"/>
      <c r="Q28" s="208"/>
      <c r="AG28" s="196" t="s">
        <v>292</v>
      </c>
      <c r="AI28" s="190">
        <f>82/88</f>
        <v>0.9318181818181818</v>
      </c>
    </row>
    <row r="29" spans="1:20" ht="15.75" customHeight="1">
      <c r="A29" s="202"/>
      <c r="B29" s="761" t="s">
        <v>316</v>
      </c>
      <c r="C29" s="761"/>
      <c r="D29" s="761"/>
      <c r="E29" s="761"/>
      <c r="F29" s="258"/>
      <c r="G29" s="258"/>
      <c r="H29" s="258"/>
      <c r="I29" s="258"/>
      <c r="J29" s="258"/>
      <c r="K29" s="258"/>
      <c r="L29" s="206"/>
      <c r="M29" s="760" t="s">
        <v>329</v>
      </c>
      <c r="N29" s="760"/>
      <c r="O29" s="760"/>
      <c r="P29" s="760"/>
      <c r="Q29" s="760"/>
      <c r="R29" s="760"/>
      <c r="S29" s="760"/>
      <c r="T29" s="760"/>
    </row>
    <row r="30" spans="1:20" ht="18.75" customHeight="1">
      <c r="A30" s="202"/>
      <c r="B30" s="762" t="s">
        <v>157</v>
      </c>
      <c r="C30" s="762"/>
      <c r="D30" s="762"/>
      <c r="E30" s="762"/>
      <c r="F30" s="205"/>
      <c r="G30" s="205"/>
      <c r="H30" s="205"/>
      <c r="I30" s="205"/>
      <c r="J30" s="205"/>
      <c r="K30" s="205"/>
      <c r="L30" s="206"/>
      <c r="M30" s="765" t="s">
        <v>158</v>
      </c>
      <c r="N30" s="765"/>
      <c r="O30" s="765"/>
      <c r="P30" s="765"/>
      <c r="Q30" s="765"/>
      <c r="R30" s="765"/>
      <c r="S30" s="765"/>
      <c r="T30" s="765"/>
    </row>
    <row r="31" spans="1:20" ht="18.75">
      <c r="A31" s="208"/>
      <c r="B31" s="717"/>
      <c r="C31" s="717"/>
      <c r="D31" s="717"/>
      <c r="E31" s="717"/>
      <c r="F31" s="209"/>
      <c r="G31" s="209"/>
      <c r="H31" s="209"/>
      <c r="I31" s="209"/>
      <c r="J31" s="209"/>
      <c r="K31" s="209"/>
      <c r="L31" s="209"/>
      <c r="M31" s="718"/>
      <c r="N31" s="718"/>
      <c r="O31" s="718"/>
      <c r="P31" s="718"/>
      <c r="Q31" s="718"/>
      <c r="R31" s="718"/>
      <c r="S31" s="718"/>
      <c r="T31" s="718"/>
    </row>
    <row r="32" spans="1:20" ht="18.75">
      <c r="A32" s="208"/>
      <c r="B32" s="209"/>
      <c r="C32" s="209"/>
      <c r="D32" s="209"/>
      <c r="E32" s="209"/>
      <c r="F32" s="209"/>
      <c r="G32" s="209"/>
      <c r="H32" s="209"/>
      <c r="I32" s="209"/>
      <c r="J32" s="209"/>
      <c r="K32" s="209"/>
      <c r="L32" s="209"/>
      <c r="M32" s="209"/>
      <c r="N32" s="209"/>
      <c r="O32" s="209"/>
      <c r="P32" s="209"/>
      <c r="Q32" s="209"/>
      <c r="R32" s="206"/>
      <c r="S32" s="206"/>
      <c r="T32" s="206"/>
    </row>
    <row r="33" spans="2:20" ht="18">
      <c r="B33" s="744" t="s">
        <v>295</v>
      </c>
      <c r="C33" s="744"/>
      <c r="D33" s="744"/>
      <c r="E33" s="744"/>
      <c r="F33" s="744"/>
      <c r="G33" s="259"/>
      <c r="H33" s="259"/>
      <c r="I33" s="259"/>
      <c r="J33" s="259"/>
      <c r="K33" s="259"/>
      <c r="L33" s="259"/>
      <c r="M33" s="259"/>
      <c r="N33" s="744" t="s">
        <v>295</v>
      </c>
      <c r="O33" s="744"/>
      <c r="P33" s="744"/>
      <c r="Q33" s="744"/>
      <c r="R33" s="744"/>
      <c r="S33" s="744"/>
      <c r="T33" s="206"/>
    </row>
    <row r="34" spans="2:20" ht="18">
      <c r="B34" s="206"/>
      <c r="C34" s="206"/>
      <c r="D34" s="206"/>
      <c r="E34" s="206"/>
      <c r="F34" s="206"/>
      <c r="G34" s="206"/>
      <c r="H34" s="206"/>
      <c r="I34" s="206"/>
      <c r="J34" s="206"/>
      <c r="K34" s="206"/>
      <c r="L34" s="206"/>
      <c r="M34" s="206"/>
      <c r="N34" s="206"/>
      <c r="O34" s="206"/>
      <c r="P34" s="206"/>
      <c r="Q34" s="206"/>
      <c r="R34" s="206"/>
      <c r="S34" s="206"/>
      <c r="T34" s="206"/>
    </row>
    <row r="35" spans="2:20" ht="18.75">
      <c r="B35" s="590" t="s">
        <v>248</v>
      </c>
      <c r="C35" s="590"/>
      <c r="D35" s="590"/>
      <c r="E35" s="590"/>
      <c r="F35" s="210"/>
      <c r="G35" s="210"/>
      <c r="H35" s="210"/>
      <c r="I35" s="182"/>
      <c r="J35" s="182"/>
      <c r="K35" s="182"/>
      <c r="L35" s="182"/>
      <c r="M35" s="591" t="s">
        <v>249</v>
      </c>
      <c r="N35" s="591"/>
      <c r="O35" s="591"/>
      <c r="P35" s="591"/>
      <c r="Q35" s="591"/>
      <c r="R35" s="591"/>
      <c r="S35" s="591"/>
      <c r="T35" s="591"/>
    </row>
    <row r="36" spans="2:20" ht="18.75">
      <c r="B36" s="92"/>
      <c r="C36" s="92"/>
      <c r="D36" s="92"/>
      <c r="E36" s="92"/>
      <c r="F36" s="210"/>
      <c r="G36" s="210"/>
      <c r="H36" s="210"/>
      <c r="I36" s="182"/>
      <c r="J36" s="182"/>
      <c r="K36" s="182"/>
      <c r="L36" s="182"/>
      <c r="M36" s="93"/>
      <c r="N36" s="93"/>
      <c r="O36" s="93"/>
      <c r="P36" s="93"/>
      <c r="Q36" s="93"/>
      <c r="R36" s="93"/>
      <c r="S36" s="93"/>
      <c r="T36" s="93"/>
    </row>
    <row r="37" spans="2:20" ht="18.75">
      <c r="B37" s="92"/>
      <c r="C37" s="92"/>
      <c r="D37" s="92"/>
      <c r="E37" s="92"/>
      <c r="F37" s="210"/>
      <c r="G37" s="210"/>
      <c r="H37" s="210"/>
      <c r="I37" s="182"/>
      <c r="J37" s="182"/>
      <c r="K37" s="182"/>
      <c r="L37" s="182"/>
      <c r="M37" s="93"/>
      <c r="N37" s="93"/>
      <c r="O37" s="93"/>
      <c r="P37" s="93"/>
      <c r="Q37" s="93"/>
      <c r="R37" s="93"/>
      <c r="S37" s="93"/>
      <c r="T37" s="93"/>
    </row>
    <row r="38" s="261" customFormat="1" ht="15" hidden="1">
      <c r="A38" s="260" t="s">
        <v>133</v>
      </c>
    </row>
    <row r="39" spans="2:8" s="262" customFormat="1" ht="15" hidden="1">
      <c r="B39" s="263" t="s">
        <v>185</v>
      </c>
      <c r="C39" s="263"/>
      <c r="D39" s="263"/>
      <c r="E39" s="263"/>
      <c r="F39" s="263"/>
      <c r="G39" s="263"/>
      <c r="H39" s="263"/>
    </row>
    <row r="40" spans="2:8" s="264" customFormat="1" ht="15" hidden="1">
      <c r="B40" s="263" t="s">
        <v>186</v>
      </c>
      <c r="C40" s="189"/>
      <c r="D40" s="189"/>
      <c r="E40" s="189"/>
      <c r="F40" s="189"/>
      <c r="G40" s="189"/>
      <c r="H40" s="189"/>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77" customWidth="1"/>
    <col min="2" max="2" width="26.875" style="277" customWidth="1"/>
    <col min="3" max="3" width="11.625" style="233" customWidth="1"/>
    <col min="4" max="7" width="9.00390625" style="233" customWidth="1"/>
    <col min="8" max="9" width="10.125" style="233" customWidth="1"/>
    <col min="10" max="12" width="9.00390625" style="233" customWidth="1"/>
    <col min="13"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36" customHeight="1">
      <c r="A1" s="788" t="s">
        <v>187</v>
      </c>
      <c r="B1" s="788"/>
      <c r="C1" s="788"/>
      <c r="D1" s="791" t="s">
        <v>368</v>
      </c>
      <c r="E1" s="791"/>
      <c r="F1" s="791"/>
      <c r="G1" s="791"/>
      <c r="H1" s="791"/>
      <c r="I1" s="791"/>
      <c r="J1" s="792" t="s">
        <v>369</v>
      </c>
      <c r="K1" s="793"/>
      <c r="L1" s="793"/>
    </row>
    <row r="2" spans="1:12" ht="34.5" customHeight="1">
      <c r="A2" s="794" t="s">
        <v>330</v>
      </c>
      <c r="B2" s="794"/>
      <c r="C2" s="794"/>
      <c r="D2" s="791"/>
      <c r="E2" s="791"/>
      <c r="F2" s="791"/>
      <c r="G2" s="791"/>
      <c r="H2" s="791"/>
      <c r="I2" s="791"/>
      <c r="J2" s="795" t="s">
        <v>370</v>
      </c>
      <c r="K2" s="796"/>
      <c r="L2" s="796"/>
    </row>
    <row r="3" spans="1:12" ht="15" customHeight="1">
      <c r="A3" s="265" t="s">
        <v>260</v>
      </c>
      <c r="B3" s="174"/>
      <c r="C3" s="797"/>
      <c r="D3" s="797"/>
      <c r="E3" s="797"/>
      <c r="F3" s="797"/>
      <c r="G3" s="797"/>
      <c r="H3" s="797"/>
      <c r="I3" s="797"/>
      <c r="J3" s="789"/>
      <c r="K3" s="790"/>
      <c r="L3" s="790"/>
    </row>
    <row r="4" spans="1:12" ht="15.75" customHeight="1">
      <c r="A4" s="266"/>
      <c r="B4" s="266"/>
      <c r="C4" s="267"/>
      <c r="D4" s="267"/>
      <c r="E4" s="170"/>
      <c r="F4" s="170"/>
      <c r="G4" s="170"/>
      <c r="H4" s="268"/>
      <c r="I4" s="268"/>
      <c r="J4" s="785" t="s">
        <v>188</v>
      </c>
      <c r="K4" s="785"/>
      <c r="L4" s="785"/>
    </row>
    <row r="5" spans="1:12" s="269" customFormat="1" ht="28.5" customHeight="1">
      <c r="A5" s="799" t="s">
        <v>57</v>
      </c>
      <c r="B5" s="799"/>
      <c r="C5" s="709" t="s">
        <v>31</v>
      </c>
      <c r="D5" s="709" t="s">
        <v>189</v>
      </c>
      <c r="E5" s="709"/>
      <c r="F5" s="709"/>
      <c r="G5" s="709"/>
      <c r="H5" s="709" t="s">
        <v>190</v>
      </c>
      <c r="I5" s="709"/>
      <c r="J5" s="709" t="s">
        <v>191</v>
      </c>
      <c r="K5" s="709"/>
      <c r="L5" s="709"/>
    </row>
    <row r="6" spans="1:13" s="269" customFormat="1" ht="80.25" customHeight="1">
      <c r="A6" s="799"/>
      <c r="B6" s="799"/>
      <c r="C6" s="709"/>
      <c r="D6" s="215" t="s">
        <v>192</v>
      </c>
      <c r="E6" s="215" t="s">
        <v>193</v>
      </c>
      <c r="F6" s="215" t="s">
        <v>331</v>
      </c>
      <c r="G6" s="215" t="s">
        <v>194</v>
      </c>
      <c r="H6" s="215" t="s">
        <v>195</v>
      </c>
      <c r="I6" s="215" t="s">
        <v>196</v>
      </c>
      <c r="J6" s="215" t="s">
        <v>197</v>
      </c>
      <c r="K6" s="215" t="s">
        <v>198</v>
      </c>
      <c r="L6" s="215" t="s">
        <v>199</v>
      </c>
      <c r="M6" s="270"/>
    </row>
    <row r="7" spans="1:12" s="271" customFormat="1" ht="16.5" customHeight="1">
      <c r="A7" s="786" t="s">
        <v>6</v>
      </c>
      <c r="B7" s="786"/>
      <c r="C7" s="221">
        <v>1</v>
      </c>
      <c r="D7" s="221">
        <v>2</v>
      </c>
      <c r="E7" s="221">
        <v>3</v>
      </c>
      <c r="F7" s="221">
        <v>4</v>
      </c>
      <c r="G7" s="221">
        <v>5</v>
      </c>
      <c r="H7" s="221">
        <v>6</v>
      </c>
      <c r="I7" s="221">
        <v>7</v>
      </c>
      <c r="J7" s="221">
        <v>8</v>
      </c>
      <c r="K7" s="221">
        <v>9</v>
      </c>
      <c r="L7" s="221">
        <v>10</v>
      </c>
    </row>
    <row r="8" spans="1:12" s="271" customFormat="1" ht="16.5" customHeight="1">
      <c r="A8" s="802" t="s">
        <v>328</v>
      </c>
      <c r="B8" s="803"/>
      <c r="C8" s="223">
        <f aca="true" t="shared" si="0" ref="C8:L8">C10-C9</f>
        <v>-3</v>
      </c>
      <c r="D8" s="223">
        <f t="shared" si="0"/>
        <v>-1</v>
      </c>
      <c r="E8" s="223">
        <f t="shared" si="0"/>
        <v>0</v>
      </c>
      <c r="F8" s="223">
        <f t="shared" si="0"/>
        <v>0</v>
      </c>
      <c r="G8" s="223">
        <f t="shared" si="0"/>
        <v>-2</v>
      </c>
      <c r="H8" s="223">
        <f t="shared" si="0"/>
        <v>-2</v>
      </c>
      <c r="I8" s="223">
        <f t="shared" si="0"/>
        <v>0</v>
      </c>
      <c r="J8" s="223">
        <f t="shared" si="0"/>
        <v>-2</v>
      </c>
      <c r="K8" s="223">
        <f t="shared" si="0"/>
        <v>-1</v>
      </c>
      <c r="L8" s="223">
        <f t="shared" si="0"/>
        <v>0</v>
      </c>
    </row>
    <row r="9" spans="1:12" s="271" customFormat="1" ht="16.5" customHeight="1">
      <c r="A9" s="800" t="s">
        <v>304</v>
      </c>
      <c r="B9" s="801"/>
      <c r="C9" s="224">
        <v>9</v>
      </c>
      <c r="D9" s="224">
        <v>2</v>
      </c>
      <c r="E9" s="224">
        <v>2</v>
      </c>
      <c r="F9" s="224">
        <v>0</v>
      </c>
      <c r="G9" s="224">
        <v>5</v>
      </c>
      <c r="H9" s="224">
        <v>8</v>
      </c>
      <c r="I9" s="224">
        <v>0</v>
      </c>
      <c r="J9" s="224">
        <v>8</v>
      </c>
      <c r="K9" s="224">
        <v>1</v>
      </c>
      <c r="L9" s="224">
        <v>0</v>
      </c>
    </row>
    <row r="10" spans="1:12" s="271" customFormat="1" ht="16.5" customHeight="1">
      <c r="A10" s="787" t="s">
        <v>184</v>
      </c>
      <c r="B10" s="787"/>
      <c r="C10" s="226">
        <f aca="true" t="shared" si="1" ref="C10:L10">C11+C12</f>
        <v>6</v>
      </c>
      <c r="D10" s="226">
        <f t="shared" si="1"/>
        <v>1</v>
      </c>
      <c r="E10" s="226">
        <f t="shared" si="1"/>
        <v>2</v>
      </c>
      <c r="F10" s="226">
        <f t="shared" si="1"/>
        <v>0</v>
      </c>
      <c r="G10" s="226">
        <f t="shared" si="1"/>
        <v>3</v>
      </c>
      <c r="H10" s="226">
        <f t="shared" si="1"/>
        <v>6</v>
      </c>
      <c r="I10" s="226">
        <f t="shared" si="1"/>
        <v>0</v>
      </c>
      <c r="J10" s="226">
        <f t="shared" si="1"/>
        <v>6</v>
      </c>
      <c r="K10" s="226">
        <f t="shared" si="1"/>
        <v>0</v>
      </c>
      <c r="L10" s="226">
        <f t="shared" si="1"/>
        <v>0</v>
      </c>
    </row>
    <row r="11" spans="1:12" s="271" customFormat="1" ht="16.5" customHeight="1">
      <c r="A11" s="197" t="s">
        <v>0</v>
      </c>
      <c r="B11" s="198" t="s">
        <v>200</v>
      </c>
      <c r="C11" s="272">
        <f>D11+E11+F11+G11</f>
        <v>3</v>
      </c>
      <c r="D11" s="231">
        <v>1</v>
      </c>
      <c r="E11" s="231">
        <v>0</v>
      </c>
      <c r="F11" s="231">
        <v>0</v>
      </c>
      <c r="G11" s="231">
        <v>2</v>
      </c>
      <c r="H11" s="231">
        <v>3</v>
      </c>
      <c r="I11" s="231">
        <v>0</v>
      </c>
      <c r="J11" s="273">
        <v>3</v>
      </c>
      <c r="K11" s="273">
        <v>0</v>
      </c>
      <c r="L11" s="273">
        <v>0</v>
      </c>
    </row>
    <row r="12" spans="1:12" s="271" customFormat="1" ht="16.5" customHeight="1">
      <c r="A12" s="197" t="s">
        <v>1</v>
      </c>
      <c r="B12" s="198" t="s">
        <v>17</v>
      </c>
      <c r="C12" s="226">
        <f aca="true" t="shared" si="2" ref="C12:L12">C13+C14+C15+C16+C17+C18+C19+C20+C21+C22+C23</f>
        <v>3</v>
      </c>
      <c r="D12" s="226">
        <f t="shared" si="2"/>
        <v>0</v>
      </c>
      <c r="E12" s="226">
        <f t="shared" si="2"/>
        <v>2</v>
      </c>
      <c r="F12" s="226">
        <f t="shared" si="2"/>
        <v>0</v>
      </c>
      <c r="G12" s="226">
        <f t="shared" si="2"/>
        <v>1</v>
      </c>
      <c r="H12" s="226">
        <f t="shared" si="2"/>
        <v>3</v>
      </c>
      <c r="I12" s="226">
        <f t="shared" si="2"/>
        <v>0</v>
      </c>
      <c r="J12" s="226">
        <f t="shared" si="2"/>
        <v>3</v>
      </c>
      <c r="K12" s="226">
        <f t="shared" si="2"/>
        <v>0</v>
      </c>
      <c r="L12" s="226">
        <f t="shared" si="2"/>
        <v>0</v>
      </c>
    </row>
    <row r="13" spans="1:32" s="271" customFormat="1" ht="16.5" customHeight="1">
      <c r="A13" s="274">
        <v>1</v>
      </c>
      <c r="B13" s="68" t="s">
        <v>273</v>
      </c>
      <c r="C13" s="272">
        <f aca="true" t="shared" si="3" ref="C13:C23">D13+E13+F13+G13</f>
        <v>0</v>
      </c>
      <c r="D13" s="231">
        <v>0</v>
      </c>
      <c r="E13" s="231">
        <v>0</v>
      </c>
      <c r="F13" s="231">
        <v>0</v>
      </c>
      <c r="G13" s="231">
        <v>0</v>
      </c>
      <c r="H13" s="231">
        <v>0</v>
      </c>
      <c r="I13" s="231">
        <v>0</v>
      </c>
      <c r="J13" s="273">
        <v>0</v>
      </c>
      <c r="K13" s="273">
        <v>0</v>
      </c>
      <c r="L13" s="273">
        <v>0</v>
      </c>
      <c r="AF13" s="271" t="s">
        <v>272</v>
      </c>
    </row>
    <row r="14" spans="1:37" s="271" customFormat="1" ht="16.5" customHeight="1">
      <c r="A14" s="274">
        <v>2</v>
      </c>
      <c r="B14" s="68" t="s">
        <v>305</v>
      </c>
      <c r="C14" s="272">
        <f t="shared" si="3"/>
        <v>0</v>
      </c>
      <c r="D14" s="228">
        <v>0</v>
      </c>
      <c r="E14" s="231">
        <v>0</v>
      </c>
      <c r="F14" s="231">
        <v>0</v>
      </c>
      <c r="G14" s="231">
        <v>0</v>
      </c>
      <c r="H14" s="231">
        <v>0</v>
      </c>
      <c r="I14" s="231">
        <v>0</v>
      </c>
      <c r="J14" s="273">
        <v>0</v>
      </c>
      <c r="K14" s="273">
        <v>0</v>
      </c>
      <c r="L14" s="273">
        <v>0</v>
      </c>
      <c r="AK14" s="199"/>
    </row>
    <row r="15" spans="1:13" s="271" customFormat="1" ht="16.5" customHeight="1">
      <c r="A15" s="274">
        <v>3</v>
      </c>
      <c r="B15" s="68" t="s">
        <v>276</v>
      </c>
      <c r="C15" s="272">
        <f t="shared" si="3"/>
        <v>0</v>
      </c>
      <c r="D15" s="231">
        <v>0</v>
      </c>
      <c r="E15" s="231">
        <v>0</v>
      </c>
      <c r="F15" s="231">
        <v>0</v>
      </c>
      <c r="G15" s="231">
        <v>0</v>
      </c>
      <c r="H15" s="275">
        <v>0</v>
      </c>
      <c r="I15" s="275">
        <v>0</v>
      </c>
      <c r="J15" s="276">
        <v>0</v>
      </c>
      <c r="K15" s="273">
        <v>0</v>
      </c>
      <c r="L15" s="273">
        <v>0</v>
      </c>
      <c r="M15" s="178"/>
    </row>
    <row r="16" spans="1:38" s="271" customFormat="1" ht="16.5" customHeight="1">
      <c r="A16" s="274">
        <v>4</v>
      </c>
      <c r="B16" s="68" t="s">
        <v>277</v>
      </c>
      <c r="C16" s="272">
        <f t="shared" si="3"/>
        <v>0</v>
      </c>
      <c r="D16" s="231">
        <v>0</v>
      </c>
      <c r="E16" s="231">
        <v>0</v>
      </c>
      <c r="F16" s="231">
        <v>0</v>
      </c>
      <c r="G16" s="231">
        <v>0</v>
      </c>
      <c r="H16" s="275">
        <v>0</v>
      </c>
      <c r="I16" s="275">
        <v>0</v>
      </c>
      <c r="J16" s="276">
        <v>0</v>
      </c>
      <c r="K16" s="273">
        <v>0</v>
      </c>
      <c r="L16" s="273">
        <v>0</v>
      </c>
      <c r="M16" s="178"/>
      <c r="AL16" s="199"/>
    </row>
    <row r="17" spans="1:32" s="271" customFormat="1" ht="16.5" customHeight="1">
      <c r="A17" s="274">
        <v>5</v>
      </c>
      <c r="B17" s="68" t="s">
        <v>332</v>
      </c>
      <c r="C17" s="272">
        <f t="shared" si="3"/>
        <v>1</v>
      </c>
      <c r="D17" s="231">
        <v>0</v>
      </c>
      <c r="E17" s="231">
        <v>0</v>
      </c>
      <c r="F17" s="231">
        <v>0</v>
      </c>
      <c r="G17" s="231">
        <v>1</v>
      </c>
      <c r="H17" s="231">
        <v>1</v>
      </c>
      <c r="I17" s="231">
        <v>0</v>
      </c>
      <c r="J17" s="273">
        <v>1</v>
      </c>
      <c r="K17" s="273">
        <v>0</v>
      </c>
      <c r="L17" s="273">
        <v>0</v>
      </c>
      <c r="AF17" s="199" t="s">
        <v>275</v>
      </c>
    </row>
    <row r="18" spans="1:12" s="271" customFormat="1" ht="16.5" customHeight="1">
      <c r="A18" s="274">
        <v>6</v>
      </c>
      <c r="B18" s="68" t="s">
        <v>279</v>
      </c>
      <c r="C18" s="272">
        <f t="shared" si="3"/>
        <v>1</v>
      </c>
      <c r="D18" s="231">
        <v>0</v>
      </c>
      <c r="E18" s="231">
        <v>1</v>
      </c>
      <c r="F18" s="231">
        <v>0</v>
      </c>
      <c r="G18" s="231">
        <v>0</v>
      </c>
      <c r="H18" s="231">
        <v>1</v>
      </c>
      <c r="I18" s="231">
        <v>0</v>
      </c>
      <c r="J18" s="273">
        <v>1</v>
      </c>
      <c r="K18" s="273">
        <v>0</v>
      </c>
      <c r="L18" s="273">
        <v>0</v>
      </c>
    </row>
    <row r="19" spans="1:12" s="271" customFormat="1" ht="16.5" customHeight="1">
      <c r="A19" s="274">
        <v>7</v>
      </c>
      <c r="B19" s="68" t="s">
        <v>284</v>
      </c>
      <c r="C19" s="272">
        <f t="shared" si="3"/>
        <v>0</v>
      </c>
      <c r="D19" s="231">
        <v>0</v>
      </c>
      <c r="E19" s="231">
        <v>0</v>
      </c>
      <c r="F19" s="231">
        <v>0</v>
      </c>
      <c r="G19" s="231">
        <v>0</v>
      </c>
      <c r="H19" s="231">
        <v>0</v>
      </c>
      <c r="I19" s="231">
        <v>0</v>
      </c>
      <c r="J19" s="273">
        <v>0</v>
      </c>
      <c r="K19" s="273">
        <v>0</v>
      </c>
      <c r="L19" s="273">
        <v>0</v>
      </c>
    </row>
    <row r="20" spans="1:12" s="271" customFormat="1" ht="16.5" customHeight="1">
      <c r="A20" s="274">
        <v>8</v>
      </c>
      <c r="B20" s="68" t="s">
        <v>286</v>
      </c>
      <c r="C20" s="272">
        <f t="shared" si="3"/>
        <v>0</v>
      </c>
      <c r="D20" s="231">
        <v>0</v>
      </c>
      <c r="E20" s="231">
        <v>0</v>
      </c>
      <c r="F20" s="231">
        <v>0</v>
      </c>
      <c r="G20" s="231">
        <v>0</v>
      </c>
      <c r="H20" s="231">
        <v>0</v>
      </c>
      <c r="I20" s="231">
        <v>0</v>
      </c>
      <c r="J20" s="273">
        <v>0</v>
      </c>
      <c r="K20" s="273">
        <v>0</v>
      </c>
      <c r="L20" s="273">
        <v>0</v>
      </c>
    </row>
    <row r="21" spans="1:39" s="271" customFormat="1" ht="16.5" customHeight="1">
      <c r="A21" s="274">
        <v>9</v>
      </c>
      <c r="B21" s="68" t="s">
        <v>287</v>
      </c>
      <c r="C21" s="272">
        <f t="shared" si="3"/>
        <v>0</v>
      </c>
      <c r="D21" s="231">
        <v>0</v>
      </c>
      <c r="E21" s="231">
        <v>0</v>
      </c>
      <c r="F21" s="231">
        <v>0</v>
      </c>
      <c r="G21" s="231">
        <v>0</v>
      </c>
      <c r="H21" s="231">
        <v>0</v>
      </c>
      <c r="I21" s="231">
        <v>0</v>
      </c>
      <c r="J21" s="273">
        <v>0</v>
      </c>
      <c r="K21" s="273">
        <v>0</v>
      </c>
      <c r="L21" s="273">
        <v>0</v>
      </c>
      <c r="AJ21" s="271" t="s">
        <v>280</v>
      </c>
      <c r="AK21" s="271" t="s">
        <v>281</v>
      </c>
      <c r="AL21" s="271" t="s">
        <v>282</v>
      </c>
      <c r="AM21" s="199" t="s">
        <v>283</v>
      </c>
    </row>
    <row r="22" spans="1:39" s="271" customFormat="1" ht="16.5" customHeight="1">
      <c r="A22" s="274">
        <v>10</v>
      </c>
      <c r="B22" s="68" t="s">
        <v>288</v>
      </c>
      <c r="C22" s="272">
        <f t="shared" si="3"/>
        <v>1</v>
      </c>
      <c r="D22" s="231">
        <v>0</v>
      </c>
      <c r="E22" s="231">
        <v>1</v>
      </c>
      <c r="F22" s="231">
        <v>0</v>
      </c>
      <c r="G22" s="231">
        <v>0</v>
      </c>
      <c r="H22" s="231">
        <v>1</v>
      </c>
      <c r="I22" s="231">
        <v>0</v>
      </c>
      <c r="J22" s="273">
        <v>1</v>
      </c>
      <c r="K22" s="273">
        <v>0</v>
      </c>
      <c r="L22" s="273">
        <v>0</v>
      </c>
      <c r="AM22" s="199" t="s">
        <v>285</v>
      </c>
    </row>
    <row r="23" spans="1:12" s="271" customFormat="1" ht="16.5" customHeight="1">
      <c r="A23" s="274">
        <v>11</v>
      </c>
      <c r="B23" s="68" t="s">
        <v>290</v>
      </c>
      <c r="C23" s="272">
        <f t="shared" si="3"/>
        <v>0</v>
      </c>
      <c r="D23" s="231">
        <v>0</v>
      </c>
      <c r="E23" s="231">
        <v>0</v>
      </c>
      <c r="F23" s="231">
        <v>0</v>
      </c>
      <c r="G23" s="231">
        <v>0</v>
      </c>
      <c r="H23" s="231">
        <v>0</v>
      </c>
      <c r="I23" s="231">
        <v>0</v>
      </c>
      <c r="J23" s="273">
        <v>0</v>
      </c>
      <c r="K23" s="273">
        <v>0</v>
      </c>
      <c r="L23" s="273">
        <v>0</v>
      </c>
    </row>
    <row r="24" ht="9" customHeight="1">
      <c r="AJ24" s="233" t="s">
        <v>280</v>
      </c>
    </row>
    <row r="25" spans="1:36" ht="15.75" customHeight="1">
      <c r="A25" s="707" t="s">
        <v>333</v>
      </c>
      <c r="B25" s="707"/>
      <c r="C25" s="707"/>
      <c r="D25" s="707"/>
      <c r="E25" s="182"/>
      <c r="F25" s="714" t="s">
        <v>291</v>
      </c>
      <c r="G25" s="714"/>
      <c r="H25" s="714"/>
      <c r="I25" s="714"/>
      <c r="J25" s="714"/>
      <c r="K25" s="714"/>
      <c r="L25" s="714"/>
      <c r="AJ25" s="190" t="s">
        <v>289</v>
      </c>
    </row>
    <row r="26" spans="1:44" ht="15" customHeight="1">
      <c r="A26" s="720" t="s">
        <v>157</v>
      </c>
      <c r="B26" s="720"/>
      <c r="C26" s="720"/>
      <c r="D26" s="720"/>
      <c r="E26" s="183"/>
      <c r="F26" s="723" t="s">
        <v>158</v>
      </c>
      <c r="G26" s="723"/>
      <c r="H26" s="723"/>
      <c r="I26" s="723"/>
      <c r="J26" s="723"/>
      <c r="K26" s="723"/>
      <c r="L26" s="723"/>
      <c r="AR26" s="190"/>
    </row>
    <row r="27" spans="1:12" s="170" customFormat="1" ht="18.75">
      <c r="A27" s="717"/>
      <c r="B27" s="717"/>
      <c r="C27" s="717"/>
      <c r="D27" s="717"/>
      <c r="E27" s="182"/>
      <c r="F27" s="718"/>
      <c r="G27" s="718"/>
      <c r="H27" s="718"/>
      <c r="I27" s="718"/>
      <c r="J27" s="718"/>
      <c r="K27" s="718"/>
      <c r="L27" s="718"/>
    </row>
    <row r="28" spans="1:35" ht="18">
      <c r="A28" s="187"/>
      <c r="B28" s="187"/>
      <c r="C28" s="182"/>
      <c r="D28" s="182"/>
      <c r="E28" s="182"/>
      <c r="F28" s="182"/>
      <c r="G28" s="182"/>
      <c r="H28" s="182"/>
      <c r="I28" s="182"/>
      <c r="J28" s="182"/>
      <c r="K28" s="182"/>
      <c r="L28" s="182"/>
      <c r="AG28" s="233" t="s">
        <v>292</v>
      </c>
      <c r="AI28" s="190">
        <f>82/88</f>
        <v>0.9318181818181818</v>
      </c>
    </row>
    <row r="29" spans="1:12" ht="18">
      <c r="A29" s="187"/>
      <c r="B29" s="798" t="s">
        <v>295</v>
      </c>
      <c r="C29" s="798"/>
      <c r="D29" s="182"/>
      <c r="E29" s="182"/>
      <c r="F29" s="182"/>
      <c r="G29" s="182"/>
      <c r="H29" s="798" t="s">
        <v>295</v>
      </c>
      <c r="I29" s="798"/>
      <c r="J29" s="798"/>
      <c r="K29" s="182"/>
      <c r="L29" s="182"/>
    </row>
    <row r="30" spans="1:12" ht="13.5" customHeight="1">
      <c r="A30" s="187"/>
      <c r="B30" s="187"/>
      <c r="C30" s="182"/>
      <c r="D30" s="182"/>
      <c r="E30" s="182"/>
      <c r="F30" s="182"/>
      <c r="G30" s="182"/>
      <c r="H30" s="182"/>
      <c r="I30" s="182"/>
      <c r="J30" s="182"/>
      <c r="K30" s="182"/>
      <c r="L30" s="182"/>
    </row>
    <row r="31" spans="1:12" ht="13.5" customHeight="1" hidden="1">
      <c r="A31" s="187"/>
      <c r="B31" s="187"/>
      <c r="C31" s="182"/>
      <c r="D31" s="182"/>
      <c r="E31" s="182"/>
      <c r="F31" s="182"/>
      <c r="G31" s="182"/>
      <c r="H31" s="182"/>
      <c r="I31" s="182"/>
      <c r="J31" s="182"/>
      <c r="K31" s="182"/>
      <c r="L31" s="182"/>
    </row>
    <row r="32" spans="1:12" s="184" customFormat="1" ht="19.5" hidden="1">
      <c r="A32" s="278" t="s">
        <v>201</v>
      </c>
      <c r="B32" s="185"/>
      <c r="C32" s="186"/>
      <c r="D32" s="186"/>
      <c r="E32" s="186"/>
      <c r="F32" s="186"/>
      <c r="G32" s="186"/>
      <c r="H32" s="186"/>
      <c r="I32" s="186"/>
      <c r="J32" s="186"/>
      <c r="K32" s="186"/>
      <c r="L32" s="186"/>
    </row>
    <row r="33" spans="1:12" s="211" customFormat="1" ht="18.75" hidden="1">
      <c r="A33" s="237"/>
      <c r="B33" s="279" t="s">
        <v>202</v>
      </c>
      <c r="C33" s="279"/>
      <c r="D33" s="279"/>
      <c r="E33" s="236"/>
      <c r="F33" s="236"/>
      <c r="G33" s="236"/>
      <c r="H33" s="236"/>
      <c r="I33" s="236"/>
      <c r="J33" s="236"/>
      <c r="K33" s="236"/>
      <c r="L33" s="236"/>
    </row>
    <row r="34" spans="1:12" s="211" customFormat="1" ht="18.75" hidden="1">
      <c r="A34" s="237"/>
      <c r="B34" s="279" t="s">
        <v>203</v>
      </c>
      <c r="C34" s="279"/>
      <c r="D34" s="279"/>
      <c r="E34" s="279"/>
      <c r="F34" s="236"/>
      <c r="G34" s="236"/>
      <c r="H34" s="236"/>
      <c r="I34" s="236"/>
      <c r="J34" s="236"/>
      <c r="K34" s="236"/>
      <c r="L34" s="236"/>
    </row>
    <row r="35" spans="1:12" s="211" customFormat="1" ht="18.75" hidden="1">
      <c r="A35" s="237"/>
      <c r="B35" s="236" t="s">
        <v>204</v>
      </c>
      <c r="C35" s="236"/>
      <c r="D35" s="236"/>
      <c r="E35" s="236"/>
      <c r="F35" s="236"/>
      <c r="G35" s="236"/>
      <c r="H35" s="236"/>
      <c r="I35" s="236"/>
      <c r="J35" s="236"/>
      <c r="K35" s="236"/>
      <c r="L35" s="236"/>
    </row>
    <row r="36" spans="1:12" ht="18">
      <c r="A36" s="187"/>
      <c r="B36" s="187"/>
      <c r="C36" s="182"/>
      <c r="D36" s="182"/>
      <c r="E36" s="182"/>
      <c r="F36" s="182"/>
      <c r="G36" s="182"/>
      <c r="H36" s="182"/>
      <c r="I36" s="182"/>
      <c r="J36" s="182"/>
      <c r="K36" s="182"/>
      <c r="L36" s="182"/>
    </row>
    <row r="37" spans="1:13" ht="18.75">
      <c r="A37" s="590" t="s">
        <v>248</v>
      </c>
      <c r="B37" s="590"/>
      <c r="C37" s="590"/>
      <c r="D37" s="590"/>
      <c r="E37" s="210"/>
      <c r="F37" s="591" t="s">
        <v>249</v>
      </c>
      <c r="G37" s="591"/>
      <c r="H37" s="591"/>
      <c r="I37" s="591"/>
      <c r="J37" s="591"/>
      <c r="K37" s="591"/>
      <c r="L37" s="591"/>
      <c r="M37" s="127"/>
    </row>
    <row r="38" spans="1:12" ht="18">
      <c r="A38" s="187"/>
      <c r="B38" s="187"/>
      <c r="C38" s="182"/>
      <c r="D38" s="182"/>
      <c r="E38" s="182"/>
      <c r="F38" s="182"/>
      <c r="G38" s="182"/>
      <c r="H38" s="182"/>
      <c r="I38" s="182"/>
      <c r="J38" s="182"/>
      <c r="K38" s="182"/>
      <c r="L38" s="182"/>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33" customWidth="1"/>
    <col min="2" max="2" width="20.875" style="233" customWidth="1"/>
    <col min="3" max="3" width="11.875" style="233" customWidth="1"/>
    <col min="4" max="4" width="9.875" style="233" customWidth="1"/>
    <col min="5" max="5" width="9.375" style="233" customWidth="1"/>
    <col min="6" max="6" width="9.625" style="233" customWidth="1"/>
    <col min="7" max="7" width="10.125" style="233" customWidth="1"/>
    <col min="8" max="9" width="10.625" style="233" customWidth="1"/>
    <col min="10" max="10" width="12.50390625" style="233" customWidth="1"/>
    <col min="11" max="11" width="8.875" style="233" customWidth="1"/>
    <col min="12" max="12" width="10.625" style="305" customWidth="1"/>
    <col min="13" max="13" width="7.375" style="233" customWidth="1"/>
    <col min="14" max="28" width="8.00390625" style="233" customWidth="1"/>
    <col min="29" max="29" width="8.375" style="233" customWidth="1"/>
    <col min="30" max="30" width="8.00390625" style="233" customWidth="1"/>
    <col min="31" max="31" width="11.25390625" style="233" customWidth="1"/>
    <col min="32" max="32" width="13.50390625" style="233" customWidth="1"/>
    <col min="33" max="16384" width="8.00390625" style="233" customWidth="1"/>
  </cols>
  <sheetData>
    <row r="1" spans="1:12" ht="24" customHeight="1">
      <c r="A1" s="811" t="s">
        <v>205</v>
      </c>
      <c r="B1" s="811"/>
      <c r="C1" s="811"/>
      <c r="D1" s="791" t="s">
        <v>371</v>
      </c>
      <c r="E1" s="791"/>
      <c r="F1" s="791"/>
      <c r="G1" s="791"/>
      <c r="H1" s="791"/>
      <c r="I1" s="170"/>
      <c r="J1" s="171" t="s">
        <v>365</v>
      </c>
      <c r="K1" s="280"/>
      <c r="L1" s="280"/>
    </row>
    <row r="2" spans="1:12" ht="15.75" customHeight="1">
      <c r="A2" s="815" t="s">
        <v>306</v>
      </c>
      <c r="B2" s="815"/>
      <c r="C2" s="815"/>
      <c r="D2" s="791"/>
      <c r="E2" s="791"/>
      <c r="F2" s="791"/>
      <c r="G2" s="791"/>
      <c r="H2" s="791"/>
      <c r="I2" s="170"/>
      <c r="J2" s="281" t="s">
        <v>307</v>
      </c>
      <c r="K2" s="281"/>
      <c r="L2" s="281"/>
    </row>
    <row r="3" spans="1:12" ht="18.75" customHeight="1">
      <c r="A3" s="733" t="s">
        <v>258</v>
      </c>
      <c r="B3" s="733"/>
      <c r="C3" s="733"/>
      <c r="D3" s="167"/>
      <c r="E3" s="167"/>
      <c r="F3" s="167"/>
      <c r="G3" s="167"/>
      <c r="H3" s="167"/>
      <c r="I3" s="170"/>
      <c r="J3" s="174" t="s">
        <v>364</v>
      </c>
      <c r="K3" s="174"/>
      <c r="L3" s="174"/>
    </row>
    <row r="4" spans="1:12" ht="15.75" customHeight="1">
      <c r="A4" s="812" t="s">
        <v>334</v>
      </c>
      <c r="B4" s="812"/>
      <c r="C4" s="812"/>
      <c r="D4" s="810"/>
      <c r="E4" s="810"/>
      <c r="F4" s="810"/>
      <c r="G4" s="810"/>
      <c r="H4" s="810"/>
      <c r="I4" s="170"/>
      <c r="J4" s="282" t="s">
        <v>299</v>
      </c>
      <c r="K4" s="282"/>
      <c r="L4" s="282"/>
    </row>
    <row r="5" spans="1:12" ht="15.75">
      <c r="A5" s="816"/>
      <c r="B5" s="816"/>
      <c r="C5" s="166"/>
      <c r="D5" s="170"/>
      <c r="E5" s="170"/>
      <c r="F5" s="170"/>
      <c r="G5" s="170"/>
      <c r="H5" s="283"/>
      <c r="I5" s="808" t="s">
        <v>335</v>
      </c>
      <c r="J5" s="808"/>
      <c r="K5" s="808"/>
      <c r="L5" s="808"/>
    </row>
    <row r="6" spans="1:12" ht="18.75" customHeight="1">
      <c r="A6" s="725" t="s">
        <v>57</v>
      </c>
      <c r="B6" s="726"/>
      <c r="C6" s="804" t="s">
        <v>206</v>
      </c>
      <c r="D6" s="721" t="s">
        <v>207</v>
      </c>
      <c r="E6" s="809"/>
      <c r="F6" s="722"/>
      <c r="G6" s="721" t="s">
        <v>208</v>
      </c>
      <c r="H6" s="809"/>
      <c r="I6" s="809"/>
      <c r="J6" s="809"/>
      <c r="K6" s="809"/>
      <c r="L6" s="722"/>
    </row>
    <row r="7" spans="1:12" ht="15.75" customHeight="1">
      <c r="A7" s="727"/>
      <c r="B7" s="728"/>
      <c r="C7" s="805"/>
      <c r="D7" s="721" t="s">
        <v>7</v>
      </c>
      <c r="E7" s="809"/>
      <c r="F7" s="722"/>
      <c r="G7" s="804" t="s">
        <v>30</v>
      </c>
      <c r="H7" s="721" t="s">
        <v>7</v>
      </c>
      <c r="I7" s="809"/>
      <c r="J7" s="809"/>
      <c r="K7" s="809"/>
      <c r="L7" s="722"/>
    </row>
    <row r="8" spans="1:12" ht="14.25" customHeight="1">
      <c r="A8" s="727"/>
      <c r="B8" s="728"/>
      <c r="C8" s="805"/>
      <c r="D8" s="804" t="s">
        <v>209</v>
      </c>
      <c r="E8" s="804" t="s">
        <v>210</v>
      </c>
      <c r="F8" s="804" t="s">
        <v>211</v>
      </c>
      <c r="G8" s="805"/>
      <c r="H8" s="804" t="s">
        <v>212</v>
      </c>
      <c r="I8" s="804" t="s">
        <v>213</v>
      </c>
      <c r="J8" s="804" t="s">
        <v>214</v>
      </c>
      <c r="K8" s="804" t="s">
        <v>215</v>
      </c>
      <c r="L8" s="804" t="s">
        <v>216</v>
      </c>
    </row>
    <row r="9" spans="1:12" ht="77.25" customHeight="1">
      <c r="A9" s="729"/>
      <c r="B9" s="730"/>
      <c r="C9" s="806"/>
      <c r="D9" s="806"/>
      <c r="E9" s="806"/>
      <c r="F9" s="806"/>
      <c r="G9" s="806"/>
      <c r="H9" s="806"/>
      <c r="I9" s="806"/>
      <c r="J9" s="806"/>
      <c r="K9" s="806"/>
      <c r="L9" s="806"/>
    </row>
    <row r="10" spans="1:12" s="271" customFormat="1" ht="16.5" customHeight="1">
      <c r="A10" s="817" t="s">
        <v>6</v>
      </c>
      <c r="B10" s="818"/>
      <c r="C10" s="220">
        <v>1</v>
      </c>
      <c r="D10" s="220">
        <v>2</v>
      </c>
      <c r="E10" s="220">
        <v>3</v>
      </c>
      <c r="F10" s="220">
        <v>4</v>
      </c>
      <c r="G10" s="220">
        <v>5</v>
      </c>
      <c r="H10" s="220">
        <v>6</v>
      </c>
      <c r="I10" s="220">
        <v>7</v>
      </c>
      <c r="J10" s="220">
        <v>8</v>
      </c>
      <c r="K10" s="221" t="s">
        <v>63</v>
      </c>
      <c r="L10" s="221" t="s">
        <v>83</v>
      </c>
    </row>
    <row r="11" spans="1:12" s="271" customFormat="1" ht="16.5" customHeight="1">
      <c r="A11" s="821" t="s">
        <v>303</v>
      </c>
      <c r="B11" s="822"/>
      <c r="C11" s="223">
        <f aca="true" t="shared" si="0" ref="C11:L11">C13-C12</f>
        <v>-8</v>
      </c>
      <c r="D11" s="223">
        <f t="shared" si="0"/>
        <v>0</v>
      </c>
      <c r="E11" s="223">
        <f t="shared" si="0"/>
        <v>-1</v>
      </c>
      <c r="F11" s="223">
        <f t="shared" si="0"/>
        <v>-7</v>
      </c>
      <c r="G11" s="223">
        <f t="shared" si="0"/>
        <v>-6</v>
      </c>
      <c r="H11" s="223">
        <f t="shared" si="0"/>
        <v>0</v>
      </c>
      <c r="I11" s="223">
        <f t="shared" si="0"/>
        <v>0</v>
      </c>
      <c r="J11" s="223">
        <f t="shared" si="0"/>
        <v>0</v>
      </c>
      <c r="K11" s="223">
        <f t="shared" si="0"/>
        <v>-6</v>
      </c>
      <c r="L11" s="223">
        <f t="shared" si="0"/>
        <v>0</v>
      </c>
    </row>
    <row r="12" spans="1:12" s="271" customFormat="1" ht="16.5" customHeight="1">
      <c r="A12" s="819" t="s">
        <v>304</v>
      </c>
      <c r="B12" s="820"/>
      <c r="C12" s="224">
        <v>12</v>
      </c>
      <c r="D12" s="224">
        <v>0</v>
      </c>
      <c r="E12" s="224">
        <v>1</v>
      </c>
      <c r="F12" s="224">
        <v>11</v>
      </c>
      <c r="G12" s="224">
        <v>10</v>
      </c>
      <c r="H12" s="224">
        <v>0</v>
      </c>
      <c r="I12" s="224">
        <v>0</v>
      </c>
      <c r="J12" s="224">
        <v>0</v>
      </c>
      <c r="K12" s="224">
        <v>6</v>
      </c>
      <c r="L12" s="224">
        <v>4</v>
      </c>
    </row>
    <row r="13" spans="1:32" s="271" customFormat="1" ht="16.5" customHeight="1">
      <c r="A13" s="813" t="s">
        <v>30</v>
      </c>
      <c r="B13" s="814"/>
      <c r="C13" s="226">
        <f>C14+C15</f>
        <v>4</v>
      </c>
      <c r="D13" s="226">
        <f>D14+D15</f>
        <v>0</v>
      </c>
      <c r="E13" s="226">
        <f>E14+E15</f>
        <v>0</v>
      </c>
      <c r="F13" s="226">
        <f>F14+F15</f>
        <v>4</v>
      </c>
      <c r="G13" s="226">
        <f aca="true" t="shared" si="1" ref="G13:G26">H13+I13+J13+K13+L13</f>
        <v>4</v>
      </c>
      <c r="H13" s="226">
        <f>H14+H15</f>
        <v>0</v>
      </c>
      <c r="I13" s="226">
        <f>I14+I15</f>
        <v>0</v>
      </c>
      <c r="J13" s="226">
        <f>J14+J15</f>
        <v>0</v>
      </c>
      <c r="K13" s="226">
        <f>K14+K15</f>
        <v>0</v>
      </c>
      <c r="L13" s="226">
        <f>L14+L15</f>
        <v>4</v>
      </c>
      <c r="AF13" s="271" t="s">
        <v>272</v>
      </c>
    </row>
    <row r="14" spans="1:37" s="271" customFormat="1" ht="16.5" customHeight="1">
      <c r="A14" s="274" t="s">
        <v>0</v>
      </c>
      <c r="B14" s="198" t="s">
        <v>135</v>
      </c>
      <c r="C14" s="226">
        <f>D14+E14+F14</f>
        <v>0</v>
      </c>
      <c r="D14" s="272">
        <f>D15+D16</f>
        <v>0</v>
      </c>
      <c r="E14" s="231">
        <v>0</v>
      </c>
      <c r="F14" s="231">
        <v>0</v>
      </c>
      <c r="G14" s="226">
        <f t="shared" si="1"/>
        <v>0</v>
      </c>
      <c r="H14" s="284">
        <v>0</v>
      </c>
      <c r="I14" s="284">
        <v>0</v>
      </c>
      <c r="J14" s="273">
        <v>0</v>
      </c>
      <c r="K14" s="273">
        <v>0</v>
      </c>
      <c r="L14" s="273">
        <v>0</v>
      </c>
      <c r="AK14" s="199"/>
    </row>
    <row r="15" spans="1:13" s="271" customFormat="1" ht="16.5" customHeight="1">
      <c r="A15" s="200" t="s">
        <v>1</v>
      </c>
      <c r="B15" s="198" t="s">
        <v>17</v>
      </c>
      <c r="C15" s="226">
        <f>C16+C17+C18+C19+C20+C21+C22+C23+C24+C25+C26</f>
        <v>4</v>
      </c>
      <c r="D15" s="226">
        <f>D16+D17+D18+D19+D20+D21+D22+D23+D24+D25+D26</f>
        <v>0</v>
      </c>
      <c r="E15" s="226">
        <f>E16+E17+E18+E19+E20+E21+E22+E23+E24+E25+E26</f>
        <v>0</v>
      </c>
      <c r="F15" s="226">
        <f>F16+F17+F18+F19+F20+F21+F22+F23+F24+F25+F26</f>
        <v>4</v>
      </c>
      <c r="G15" s="226">
        <f t="shared" si="1"/>
        <v>4</v>
      </c>
      <c r="H15" s="226">
        <f>H16+H17+H18+H19+H20+H21+H22+H23+H24+H25+H26</f>
        <v>0</v>
      </c>
      <c r="I15" s="226">
        <f>I16+I17+I18+I19+I20+I21+I22+I23+I24+I25+I26</f>
        <v>0</v>
      </c>
      <c r="J15" s="226">
        <f>J16+J17+J18+J19+J20+J21+J22+J23+J24+J25+J26</f>
        <v>0</v>
      </c>
      <c r="K15" s="226">
        <f>K16+K17+K18+K19+K20+K21+K22+K23+K24+K25+K26</f>
        <v>0</v>
      </c>
      <c r="L15" s="226">
        <f>L16+L17+L18+L19+L20+L21+L22+L23+L24+L25+L26</f>
        <v>4</v>
      </c>
      <c r="M15" s="285"/>
    </row>
    <row r="16" spans="1:38" s="271" customFormat="1" ht="15.75" customHeight="1">
      <c r="A16" s="200">
        <v>1</v>
      </c>
      <c r="B16" s="68" t="s">
        <v>273</v>
      </c>
      <c r="C16" s="226">
        <f aca="true" t="shared" si="2" ref="C16:C26">D16+E16+F16</f>
        <v>0</v>
      </c>
      <c r="D16" s="228">
        <v>0</v>
      </c>
      <c r="E16" s="228">
        <v>0</v>
      </c>
      <c r="F16" s="228">
        <v>0</v>
      </c>
      <c r="G16" s="226">
        <f t="shared" si="1"/>
        <v>0</v>
      </c>
      <c r="H16" s="228">
        <v>0</v>
      </c>
      <c r="I16" s="228">
        <v>0</v>
      </c>
      <c r="J16" s="286">
        <v>0</v>
      </c>
      <c r="K16" s="286">
        <v>0</v>
      </c>
      <c r="L16" s="286">
        <v>0</v>
      </c>
      <c r="M16" s="285"/>
      <c r="AL16" s="199"/>
    </row>
    <row r="17" spans="1:32" s="271" customFormat="1" ht="15.75" customHeight="1">
      <c r="A17" s="200">
        <v>2</v>
      </c>
      <c r="B17" s="68" t="s">
        <v>274</v>
      </c>
      <c r="C17" s="226">
        <f t="shared" si="2"/>
        <v>1</v>
      </c>
      <c r="D17" s="231">
        <v>0</v>
      </c>
      <c r="E17" s="231">
        <v>0</v>
      </c>
      <c r="F17" s="231">
        <v>1</v>
      </c>
      <c r="G17" s="226">
        <f t="shared" si="1"/>
        <v>1</v>
      </c>
      <c r="H17" s="231">
        <v>0</v>
      </c>
      <c r="I17" s="231">
        <v>0</v>
      </c>
      <c r="J17" s="273">
        <v>0</v>
      </c>
      <c r="K17" s="273">
        <v>0</v>
      </c>
      <c r="L17" s="273">
        <v>1</v>
      </c>
      <c r="M17" s="285"/>
      <c r="AF17" s="199" t="s">
        <v>275</v>
      </c>
    </row>
    <row r="18" spans="1:14" s="271" customFormat="1" ht="15.75" customHeight="1">
      <c r="A18" s="200">
        <v>3</v>
      </c>
      <c r="B18" s="68" t="s">
        <v>276</v>
      </c>
      <c r="C18" s="226">
        <f t="shared" si="2"/>
        <v>0</v>
      </c>
      <c r="D18" s="275">
        <v>0</v>
      </c>
      <c r="E18" s="275">
        <v>0</v>
      </c>
      <c r="F18" s="275">
        <v>0</v>
      </c>
      <c r="G18" s="226">
        <f t="shared" si="1"/>
        <v>0</v>
      </c>
      <c r="H18" s="275">
        <v>0</v>
      </c>
      <c r="I18" s="275">
        <v>0</v>
      </c>
      <c r="J18" s="276">
        <v>0</v>
      </c>
      <c r="K18" s="276">
        <v>0</v>
      </c>
      <c r="L18" s="276">
        <v>0</v>
      </c>
      <c r="M18" s="285"/>
      <c r="N18" s="178"/>
    </row>
    <row r="19" spans="1:13" s="271" customFormat="1" ht="15.75" customHeight="1">
      <c r="A19" s="200">
        <v>4</v>
      </c>
      <c r="B19" s="68" t="s">
        <v>277</v>
      </c>
      <c r="C19" s="226">
        <f t="shared" si="2"/>
        <v>0</v>
      </c>
      <c r="D19" s="275">
        <v>0</v>
      </c>
      <c r="E19" s="275">
        <v>0</v>
      </c>
      <c r="F19" s="275">
        <v>0</v>
      </c>
      <c r="G19" s="226">
        <f t="shared" si="1"/>
        <v>0</v>
      </c>
      <c r="H19" s="275">
        <v>0</v>
      </c>
      <c r="I19" s="275">
        <v>0</v>
      </c>
      <c r="J19" s="276">
        <v>0</v>
      </c>
      <c r="K19" s="276">
        <v>0</v>
      </c>
      <c r="L19" s="276">
        <v>0</v>
      </c>
      <c r="M19" s="285"/>
    </row>
    <row r="20" spans="1:13" s="271" customFormat="1" ht="15.75" customHeight="1">
      <c r="A20" s="200">
        <v>5</v>
      </c>
      <c r="B20" s="68" t="s">
        <v>278</v>
      </c>
      <c r="C20" s="226">
        <f t="shared" si="2"/>
        <v>1</v>
      </c>
      <c r="D20" s="231">
        <v>0</v>
      </c>
      <c r="E20" s="231">
        <v>0</v>
      </c>
      <c r="F20" s="231">
        <v>1</v>
      </c>
      <c r="G20" s="226">
        <f t="shared" si="1"/>
        <v>1</v>
      </c>
      <c r="H20" s="231">
        <v>0</v>
      </c>
      <c r="I20" s="231">
        <v>0</v>
      </c>
      <c r="J20" s="273">
        <v>0</v>
      </c>
      <c r="K20" s="273">
        <v>0</v>
      </c>
      <c r="L20" s="287">
        <v>1</v>
      </c>
      <c r="M20" s="285"/>
    </row>
    <row r="21" spans="1:39" s="271" customFormat="1" ht="15.75" customHeight="1">
      <c r="A21" s="200">
        <v>6</v>
      </c>
      <c r="B21" s="68" t="s">
        <v>279</v>
      </c>
      <c r="C21" s="226">
        <f t="shared" si="2"/>
        <v>0</v>
      </c>
      <c r="D21" s="231">
        <v>0</v>
      </c>
      <c r="E21" s="231">
        <v>0</v>
      </c>
      <c r="F21" s="231">
        <v>0</v>
      </c>
      <c r="G21" s="226">
        <f t="shared" si="1"/>
        <v>0</v>
      </c>
      <c r="H21" s="231">
        <v>0</v>
      </c>
      <c r="I21" s="231">
        <v>0</v>
      </c>
      <c r="J21" s="273">
        <v>0</v>
      </c>
      <c r="K21" s="273">
        <v>0</v>
      </c>
      <c r="L21" s="273">
        <v>0</v>
      </c>
      <c r="M21" s="285"/>
      <c r="AJ21" s="271" t="s">
        <v>280</v>
      </c>
      <c r="AK21" s="271" t="s">
        <v>281</v>
      </c>
      <c r="AL21" s="271" t="s">
        <v>282</v>
      </c>
      <c r="AM21" s="199" t="s">
        <v>283</v>
      </c>
    </row>
    <row r="22" spans="1:39" s="271" customFormat="1" ht="15.75" customHeight="1">
      <c r="A22" s="200">
        <v>7</v>
      </c>
      <c r="B22" s="68" t="s">
        <v>284</v>
      </c>
      <c r="C22" s="226">
        <f t="shared" si="2"/>
        <v>0</v>
      </c>
      <c r="D22" s="231">
        <v>0</v>
      </c>
      <c r="E22" s="231">
        <v>0</v>
      </c>
      <c r="F22" s="231">
        <v>0</v>
      </c>
      <c r="G22" s="226">
        <f t="shared" si="1"/>
        <v>0</v>
      </c>
      <c r="H22" s="231">
        <v>0</v>
      </c>
      <c r="I22" s="231">
        <v>0</v>
      </c>
      <c r="J22" s="273">
        <v>0</v>
      </c>
      <c r="K22" s="273">
        <v>0</v>
      </c>
      <c r="L22" s="273">
        <v>0</v>
      </c>
      <c r="M22" s="285"/>
      <c r="N22" s="178"/>
      <c r="AM22" s="199" t="s">
        <v>285</v>
      </c>
    </row>
    <row r="23" spans="1:13" s="271" customFormat="1" ht="15.75" customHeight="1">
      <c r="A23" s="200">
        <v>8</v>
      </c>
      <c r="B23" s="68" t="s">
        <v>286</v>
      </c>
      <c r="C23" s="226">
        <f t="shared" si="2"/>
        <v>1</v>
      </c>
      <c r="D23" s="231">
        <v>0</v>
      </c>
      <c r="E23" s="231">
        <v>0</v>
      </c>
      <c r="F23" s="231">
        <v>1</v>
      </c>
      <c r="G23" s="226">
        <f t="shared" si="1"/>
        <v>1</v>
      </c>
      <c r="H23" s="231">
        <v>0</v>
      </c>
      <c r="I23" s="231">
        <v>0</v>
      </c>
      <c r="J23" s="273">
        <v>0</v>
      </c>
      <c r="K23" s="273">
        <v>0</v>
      </c>
      <c r="L23" s="276">
        <v>1</v>
      </c>
      <c r="M23" s="285"/>
    </row>
    <row r="24" spans="1:36" s="271" customFormat="1" ht="15.75" customHeight="1">
      <c r="A24" s="200">
        <v>9</v>
      </c>
      <c r="B24" s="68" t="s">
        <v>287</v>
      </c>
      <c r="C24" s="226">
        <f t="shared" si="2"/>
        <v>0</v>
      </c>
      <c r="D24" s="231">
        <v>0</v>
      </c>
      <c r="E24" s="231">
        <v>0</v>
      </c>
      <c r="F24" s="231">
        <v>0</v>
      </c>
      <c r="G24" s="226">
        <f t="shared" si="1"/>
        <v>0</v>
      </c>
      <c r="H24" s="231">
        <v>0</v>
      </c>
      <c r="I24" s="231">
        <v>0</v>
      </c>
      <c r="J24" s="273">
        <v>0</v>
      </c>
      <c r="K24" s="273">
        <v>0</v>
      </c>
      <c r="L24" s="273">
        <v>0</v>
      </c>
      <c r="M24" s="285"/>
      <c r="AJ24" s="271" t="s">
        <v>280</v>
      </c>
    </row>
    <row r="25" spans="1:36" s="271" customFormat="1" ht="15.75" customHeight="1">
      <c r="A25" s="200">
        <v>10</v>
      </c>
      <c r="B25" s="68" t="s">
        <v>288</v>
      </c>
      <c r="C25" s="226">
        <f t="shared" si="2"/>
        <v>1</v>
      </c>
      <c r="D25" s="231">
        <v>0</v>
      </c>
      <c r="E25" s="231">
        <v>0</v>
      </c>
      <c r="F25" s="231">
        <v>1</v>
      </c>
      <c r="G25" s="226">
        <f t="shared" si="1"/>
        <v>1</v>
      </c>
      <c r="H25" s="231">
        <v>0</v>
      </c>
      <c r="I25" s="231">
        <v>0</v>
      </c>
      <c r="J25" s="273">
        <v>0</v>
      </c>
      <c r="K25" s="273">
        <v>0</v>
      </c>
      <c r="L25" s="273">
        <v>1</v>
      </c>
      <c r="M25" s="285"/>
      <c r="AJ25" s="199" t="s">
        <v>289</v>
      </c>
    </row>
    <row r="26" spans="1:44" s="271" customFormat="1" ht="15.75" customHeight="1">
      <c r="A26" s="200">
        <v>11</v>
      </c>
      <c r="B26" s="68" t="s">
        <v>290</v>
      </c>
      <c r="C26" s="226">
        <f t="shared" si="2"/>
        <v>0</v>
      </c>
      <c r="D26" s="231">
        <v>0</v>
      </c>
      <c r="E26" s="231">
        <v>0</v>
      </c>
      <c r="F26" s="231">
        <v>0</v>
      </c>
      <c r="G26" s="226">
        <f t="shared" si="1"/>
        <v>0</v>
      </c>
      <c r="H26" s="231">
        <v>0</v>
      </c>
      <c r="I26" s="231">
        <v>0</v>
      </c>
      <c r="J26" s="273">
        <v>0</v>
      </c>
      <c r="K26" s="273">
        <v>0</v>
      </c>
      <c r="L26" s="273">
        <v>0</v>
      </c>
      <c r="AR26" s="199"/>
    </row>
    <row r="27" spans="1:12" s="271" customFormat="1" ht="8.25" customHeight="1">
      <c r="A27" s="288"/>
      <c r="B27" s="289"/>
      <c r="C27" s="290"/>
      <c r="D27" s="290"/>
      <c r="E27" s="290"/>
      <c r="F27" s="290"/>
      <c r="G27" s="290"/>
      <c r="H27" s="291"/>
      <c r="I27" s="291"/>
      <c r="J27" s="292"/>
      <c r="K27" s="292"/>
      <c r="L27" s="293"/>
    </row>
    <row r="28" spans="1:35" ht="15.75" customHeight="1">
      <c r="A28" s="707" t="s">
        <v>291</v>
      </c>
      <c r="B28" s="707"/>
      <c r="C28" s="707"/>
      <c r="D28" s="707"/>
      <c r="E28" s="707"/>
      <c r="F28" s="182"/>
      <c r="G28" s="181"/>
      <c r="H28" s="294" t="s">
        <v>336</v>
      </c>
      <c r="I28" s="295"/>
      <c r="J28" s="295"/>
      <c r="K28" s="295"/>
      <c r="L28" s="295"/>
      <c r="AG28" s="233" t="s">
        <v>292</v>
      </c>
      <c r="AI28" s="190">
        <f>82/88</f>
        <v>0.9318181818181818</v>
      </c>
    </row>
    <row r="29" spans="1:12" ht="15" customHeight="1">
      <c r="A29" s="720" t="s">
        <v>4</v>
      </c>
      <c r="B29" s="720"/>
      <c r="C29" s="720"/>
      <c r="D29" s="720"/>
      <c r="E29" s="720"/>
      <c r="F29" s="182"/>
      <c r="G29" s="183"/>
      <c r="H29" s="723" t="s">
        <v>158</v>
      </c>
      <c r="I29" s="723"/>
      <c r="J29" s="723"/>
      <c r="K29" s="723"/>
      <c r="L29" s="723"/>
    </row>
    <row r="30" spans="1:14" s="170" customFormat="1" ht="18.75">
      <c r="A30" s="717"/>
      <c r="B30" s="717"/>
      <c r="C30" s="717"/>
      <c r="D30" s="717"/>
      <c r="E30" s="717"/>
      <c r="F30" s="296"/>
      <c r="G30" s="182"/>
      <c r="H30" s="718"/>
      <c r="I30" s="718"/>
      <c r="J30" s="718"/>
      <c r="K30" s="718"/>
      <c r="L30" s="718"/>
      <c r="M30" s="297"/>
      <c r="N30" s="297"/>
    </row>
    <row r="31" spans="1:12" ht="18">
      <c r="A31" s="182"/>
      <c r="B31" s="182"/>
      <c r="C31" s="182"/>
      <c r="D31" s="182"/>
      <c r="E31" s="182"/>
      <c r="F31" s="182"/>
      <c r="G31" s="182"/>
      <c r="H31" s="182"/>
      <c r="I31" s="182"/>
      <c r="J31" s="182"/>
      <c r="K31" s="182"/>
      <c r="L31" s="298"/>
    </row>
    <row r="32" spans="1:12" ht="18">
      <c r="A32" s="182"/>
      <c r="B32" s="798" t="s">
        <v>295</v>
      </c>
      <c r="C32" s="798"/>
      <c r="D32" s="798"/>
      <c r="E32" s="798"/>
      <c r="F32" s="182"/>
      <c r="G32" s="182"/>
      <c r="H32" s="182"/>
      <c r="I32" s="798" t="s">
        <v>295</v>
      </c>
      <c r="J32" s="798"/>
      <c r="K32" s="798"/>
      <c r="L32" s="298"/>
    </row>
    <row r="33" spans="1:12" ht="10.5" customHeight="1">
      <c r="A33" s="182"/>
      <c r="B33" s="182"/>
      <c r="C33" s="299" t="s">
        <v>294</v>
      </c>
      <c r="D33" s="299"/>
      <c r="E33" s="299"/>
      <c r="F33" s="299"/>
      <c r="G33" s="299"/>
      <c r="H33" s="299"/>
      <c r="I33" s="299"/>
      <c r="J33" s="300" t="s">
        <v>294</v>
      </c>
      <c r="K33" s="299"/>
      <c r="L33" s="299"/>
    </row>
    <row r="34" spans="1:12" ht="18" hidden="1">
      <c r="A34" s="182"/>
      <c r="B34" s="182"/>
      <c r="C34" s="182"/>
      <c r="D34" s="182"/>
      <c r="E34" s="182"/>
      <c r="F34" s="182"/>
      <c r="G34" s="182"/>
      <c r="H34" s="182"/>
      <c r="I34" s="182"/>
      <c r="J34" s="182"/>
      <c r="K34" s="182"/>
      <c r="L34" s="298"/>
    </row>
    <row r="35" spans="1:12" ht="18">
      <c r="A35" s="182"/>
      <c r="B35" s="182"/>
      <c r="C35" s="182"/>
      <c r="D35" s="182"/>
      <c r="E35" s="182"/>
      <c r="F35" s="182"/>
      <c r="G35" s="182"/>
      <c r="H35" s="182"/>
      <c r="I35" s="182"/>
      <c r="J35" s="182"/>
      <c r="K35" s="182"/>
      <c r="L35" s="298"/>
    </row>
    <row r="36" spans="1:12" ht="12.75" customHeight="1">
      <c r="A36" s="182"/>
      <c r="B36" s="182"/>
      <c r="C36" s="182"/>
      <c r="D36" s="182"/>
      <c r="E36" s="182"/>
      <c r="F36" s="182"/>
      <c r="G36" s="182"/>
      <c r="H36" s="182"/>
      <c r="I36" s="301"/>
      <c r="J36" s="301"/>
      <c r="K36" s="301"/>
      <c r="L36" s="301"/>
    </row>
    <row r="37" spans="1:12" ht="12.75" customHeight="1" hidden="1">
      <c r="A37" s="182"/>
      <c r="B37" s="182"/>
      <c r="C37" s="182"/>
      <c r="D37" s="182"/>
      <c r="E37" s="182"/>
      <c r="F37" s="182"/>
      <c r="G37" s="182"/>
      <c r="H37" s="301"/>
      <c r="I37" s="301"/>
      <c r="J37" s="301"/>
      <c r="K37" s="301"/>
      <c r="L37" s="301"/>
    </row>
    <row r="38" spans="1:12" ht="12.75" customHeight="1" hidden="1">
      <c r="A38" s="182"/>
      <c r="B38" s="182"/>
      <c r="C38" s="182"/>
      <c r="D38" s="182"/>
      <c r="E38" s="182"/>
      <c r="F38" s="182"/>
      <c r="G38" s="182"/>
      <c r="H38" s="301"/>
      <c r="I38" s="301"/>
      <c r="J38" s="301"/>
      <c r="K38" s="301"/>
      <c r="L38" s="301"/>
    </row>
    <row r="39" spans="1:12" ht="12.75" customHeight="1" hidden="1">
      <c r="A39" s="302" t="s">
        <v>39</v>
      </c>
      <c r="B39" s="182"/>
      <c r="C39" s="182"/>
      <c r="D39" s="182"/>
      <c r="E39" s="182"/>
      <c r="F39" s="182"/>
      <c r="G39" s="182"/>
      <c r="H39" s="301"/>
      <c r="I39" s="301"/>
      <c r="J39" s="301"/>
      <c r="K39" s="301"/>
      <c r="L39" s="301"/>
    </row>
    <row r="40" spans="1:16" ht="18" customHeight="1" hidden="1">
      <c r="A40" s="303"/>
      <c r="B40" s="807" t="s">
        <v>217</v>
      </c>
      <c r="C40" s="807"/>
      <c r="D40" s="807"/>
      <c r="E40" s="807"/>
      <c r="F40" s="807"/>
      <c r="G40" s="303"/>
      <c r="H40" s="301"/>
      <c r="I40" s="301"/>
      <c r="J40" s="301"/>
      <c r="K40" s="301"/>
      <c r="L40" s="301"/>
      <c r="M40" s="265"/>
      <c r="N40" s="265"/>
      <c r="O40" s="265"/>
      <c r="P40" s="265"/>
    </row>
    <row r="41" spans="1:12" ht="12.75" customHeight="1" hidden="1">
      <c r="A41" s="182"/>
      <c r="B41" s="279" t="s">
        <v>218</v>
      </c>
      <c r="C41" s="304"/>
      <c r="D41" s="304"/>
      <c r="E41" s="304"/>
      <c r="F41" s="304"/>
      <c r="G41" s="182"/>
      <c r="H41" s="301"/>
      <c r="I41" s="301"/>
      <c r="J41" s="301"/>
      <c r="K41" s="301"/>
      <c r="L41" s="301"/>
    </row>
    <row r="42" spans="1:12" ht="12.75" customHeight="1" hidden="1">
      <c r="A42" s="182"/>
      <c r="B42" s="236" t="s">
        <v>219</v>
      </c>
      <c r="C42" s="304"/>
      <c r="D42" s="304"/>
      <c r="E42" s="304"/>
      <c r="F42" s="304"/>
      <c r="G42" s="182"/>
      <c r="H42" s="301"/>
      <c r="I42" s="301"/>
      <c r="J42" s="301"/>
      <c r="K42" s="301"/>
      <c r="L42" s="301"/>
    </row>
    <row r="43" spans="1:12" ht="18.75">
      <c r="A43" s="590" t="s">
        <v>337</v>
      </c>
      <c r="B43" s="590"/>
      <c r="C43" s="590"/>
      <c r="D43" s="590"/>
      <c r="E43" s="590"/>
      <c r="F43" s="182"/>
      <c r="G43" s="301"/>
      <c r="H43" s="591" t="s">
        <v>249</v>
      </c>
      <c r="I43" s="591"/>
      <c r="J43" s="591"/>
      <c r="K43" s="591"/>
      <c r="L43" s="591"/>
    </row>
    <row r="44" spans="1:12" ht="12.75" customHeight="1">
      <c r="A44" s="182"/>
      <c r="B44" s="182"/>
      <c r="C44" s="182"/>
      <c r="D44" s="182"/>
      <c r="E44" s="182"/>
      <c r="F44" s="182"/>
      <c r="G44" s="182"/>
      <c r="H44" s="301"/>
      <c r="I44" s="301"/>
      <c r="J44" s="301"/>
      <c r="K44" s="301"/>
      <c r="L44" s="301"/>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0" customWidth="1"/>
    <col min="2" max="2" width="21.50390625" style="170" customWidth="1"/>
    <col min="3" max="3" width="6.125" style="170" customWidth="1"/>
    <col min="4" max="4" width="7.50390625" style="170" customWidth="1"/>
    <col min="5" max="5" width="4.75390625" style="170" customWidth="1"/>
    <col min="6" max="6" width="6.375" style="170" customWidth="1"/>
    <col min="7" max="7" width="4.50390625" style="170" customWidth="1"/>
    <col min="8" max="8" width="7.25390625" style="170" customWidth="1"/>
    <col min="9" max="9" width="4.375" style="170" customWidth="1"/>
    <col min="10" max="10" width="7.50390625" style="170" customWidth="1"/>
    <col min="11" max="11" width="4.25390625" style="170" customWidth="1"/>
    <col min="12" max="12" width="6.50390625" style="170" customWidth="1"/>
    <col min="13" max="13" width="5.375" style="170" customWidth="1"/>
    <col min="14" max="14" width="7.50390625" style="170" customWidth="1"/>
    <col min="15" max="15" width="4.375" style="170" customWidth="1"/>
    <col min="16" max="16" width="7.00390625" style="170" customWidth="1"/>
    <col min="17" max="17" width="5.75390625" style="170" customWidth="1"/>
    <col min="18" max="18" width="6.75390625" style="170" customWidth="1"/>
    <col min="19" max="19" width="4.00390625" style="170" customWidth="1"/>
    <col min="20" max="20" width="6.125" style="170" customWidth="1"/>
    <col min="21" max="28" width="8.00390625" style="170" customWidth="1"/>
    <col min="29" max="29" width="8.375" style="170" customWidth="1"/>
    <col min="30" max="30" width="8.00390625" style="170" customWidth="1"/>
    <col min="31" max="31" width="11.25390625" style="170" customWidth="1"/>
    <col min="32" max="32" width="13.50390625" style="170" customWidth="1"/>
    <col min="33" max="16384" width="8.00390625" style="170" customWidth="1"/>
  </cols>
  <sheetData>
    <row r="1" spans="1:20" s="177" customFormat="1" ht="18" customHeight="1">
      <c r="A1" s="735" t="s">
        <v>220</v>
      </c>
      <c r="B1" s="735"/>
      <c r="C1" s="735"/>
      <c r="D1" s="735"/>
      <c r="E1" s="306"/>
      <c r="F1" s="731" t="s">
        <v>372</v>
      </c>
      <c r="G1" s="731"/>
      <c r="H1" s="731"/>
      <c r="I1" s="731"/>
      <c r="J1" s="731"/>
      <c r="K1" s="731"/>
      <c r="L1" s="731"/>
      <c r="M1" s="731"/>
      <c r="N1" s="731"/>
      <c r="O1" s="731"/>
      <c r="P1" s="307" t="s">
        <v>296</v>
      </c>
      <c r="Q1" s="308"/>
      <c r="R1" s="308"/>
      <c r="S1" s="308"/>
      <c r="T1" s="308"/>
    </row>
    <row r="2" spans="1:20" s="177" customFormat="1" ht="20.25" customHeight="1">
      <c r="A2" s="828" t="s">
        <v>306</v>
      </c>
      <c r="B2" s="828"/>
      <c r="C2" s="828"/>
      <c r="D2" s="828"/>
      <c r="E2" s="306"/>
      <c r="F2" s="731"/>
      <c r="G2" s="731"/>
      <c r="H2" s="731"/>
      <c r="I2" s="731"/>
      <c r="J2" s="731"/>
      <c r="K2" s="731"/>
      <c r="L2" s="731"/>
      <c r="M2" s="731"/>
      <c r="N2" s="731"/>
      <c r="O2" s="731"/>
      <c r="P2" s="308" t="s">
        <v>338</v>
      </c>
      <c r="Q2" s="308"/>
      <c r="R2" s="308"/>
      <c r="S2" s="308"/>
      <c r="T2" s="308"/>
    </row>
    <row r="3" spans="1:20" s="177" customFormat="1" ht="15" customHeight="1">
      <c r="A3" s="828" t="s">
        <v>258</v>
      </c>
      <c r="B3" s="828"/>
      <c r="C3" s="828"/>
      <c r="D3" s="828"/>
      <c r="E3" s="306"/>
      <c r="F3" s="731"/>
      <c r="G3" s="731"/>
      <c r="H3" s="731"/>
      <c r="I3" s="731"/>
      <c r="J3" s="731"/>
      <c r="K3" s="731"/>
      <c r="L3" s="731"/>
      <c r="M3" s="731"/>
      <c r="N3" s="731"/>
      <c r="O3" s="731"/>
      <c r="P3" s="307" t="s">
        <v>364</v>
      </c>
      <c r="Q3" s="307"/>
      <c r="R3" s="307"/>
      <c r="S3" s="309"/>
      <c r="T3" s="309"/>
    </row>
    <row r="4" spans="1:20" s="177" customFormat="1" ht="15.75" customHeight="1">
      <c r="A4" s="824" t="s">
        <v>339</v>
      </c>
      <c r="B4" s="824"/>
      <c r="C4" s="824"/>
      <c r="D4" s="824"/>
      <c r="E4" s="307"/>
      <c r="F4" s="731"/>
      <c r="G4" s="731"/>
      <c r="H4" s="731"/>
      <c r="I4" s="731"/>
      <c r="J4" s="731"/>
      <c r="K4" s="731"/>
      <c r="L4" s="731"/>
      <c r="M4" s="731"/>
      <c r="N4" s="731"/>
      <c r="O4" s="731"/>
      <c r="P4" s="308" t="s">
        <v>308</v>
      </c>
      <c r="Q4" s="307"/>
      <c r="R4" s="307"/>
      <c r="S4" s="309"/>
      <c r="T4" s="309"/>
    </row>
    <row r="5" spans="1:18" s="177" customFormat="1" ht="24" customHeight="1">
      <c r="A5" s="310"/>
      <c r="B5" s="310"/>
      <c r="C5" s="310"/>
      <c r="F5" s="831"/>
      <c r="G5" s="831"/>
      <c r="H5" s="831"/>
      <c r="I5" s="831"/>
      <c r="J5" s="831"/>
      <c r="K5" s="831"/>
      <c r="L5" s="831"/>
      <c r="M5" s="831"/>
      <c r="N5" s="831"/>
      <c r="O5" s="831"/>
      <c r="P5" s="311" t="s">
        <v>340</v>
      </c>
      <c r="Q5" s="312"/>
      <c r="R5" s="312"/>
    </row>
    <row r="6" spans="1:20" s="313" customFormat="1" ht="21.75" customHeight="1">
      <c r="A6" s="832" t="s">
        <v>57</v>
      </c>
      <c r="B6" s="833"/>
      <c r="C6" s="738" t="s">
        <v>31</v>
      </c>
      <c r="D6" s="741"/>
      <c r="E6" s="738" t="s">
        <v>7</v>
      </c>
      <c r="F6" s="823"/>
      <c r="G6" s="823"/>
      <c r="H6" s="823"/>
      <c r="I6" s="823"/>
      <c r="J6" s="823"/>
      <c r="K6" s="823"/>
      <c r="L6" s="823"/>
      <c r="M6" s="823"/>
      <c r="N6" s="823"/>
      <c r="O6" s="823"/>
      <c r="P6" s="823"/>
      <c r="Q6" s="823"/>
      <c r="R6" s="823"/>
      <c r="S6" s="823"/>
      <c r="T6" s="741"/>
    </row>
    <row r="7" spans="1:21" s="313" customFormat="1" ht="22.5" customHeight="1">
      <c r="A7" s="834"/>
      <c r="B7" s="835"/>
      <c r="C7" s="710" t="s">
        <v>341</v>
      </c>
      <c r="D7" s="710" t="s">
        <v>342</v>
      </c>
      <c r="E7" s="738" t="s">
        <v>221</v>
      </c>
      <c r="F7" s="842"/>
      <c r="G7" s="842"/>
      <c r="H7" s="842"/>
      <c r="I7" s="842"/>
      <c r="J7" s="842"/>
      <c r="K7" s="842"/>
      <c r="L7" s="843"/>
      <c r="M7" s="738" t="s">
        <v>343</v>
      </c>
      <c r="N7" s="823"/>
      <c r="O7" s="823"/>
      <c r="P7" s="823"/>
      <c r="Q7" s="823"/>
      <c r="R7" s="823"/>
      <c r="S7" s="823"/>
      <c r="T7" s="741"/>
      <c r="U7" s="314"/>
    </row>
    <row r="8" spans="1:20" s="313" customFormat="1" ht="42.75" customHeight="1">
      <c r="A8" s="834"/>
      <c r="B8" s="835"/>
      <c r="C8" s="711"/>
      <c r="D8" s="711"/>
      <c r="E8" s="709" t="s">
        <v>344</v>
      </c>
      <c r="F8" s="709"/>
      <c r="G8" s="738" t="s">
        <v>345</v>
      </c>
      <c r="H8" s="823"/>
      <c r="I8" s="823"/>
      <c r="J8" s="823"/>
      <c r="K8" s="823"/>
      <c r="L8" s="741"/>
      <c r="M8" s="709" t="s">
        <v>346</v>
      </c>
      <c r="N8" s="709"/>
      <c r="O8" s="738" t="s">
        <v>345</v>
      </c>
      <c r="P8" s="823"/>
      <c r="Q8" s="823"/>
      <c r="R8" s="823"/>
      <c r="S8" s="823"/>
      <c r="T8" s="741"/>
    </row>
    <row r="9" spans="1:20" s="313" customFormat="1" ht="35.25" customHeight="1">
      <c r="A9" s="834"/>
      <c r="B9" s="835"/>
      <c r="C9" s="711"/>
      <c r="D9" s="711"/>
      <c r="E9" s="710" t="s">
        <v>222</v>
      </c>
      <c r="F9" s="710" t="s">
        <v>223</v>
      </c>
      <c r="G9" s="825" t="s">
        <v>224</v>
      </c>
      <c r="H9" s="826"/>
      <c r="I9" s="825" t="s">
        <v>225</v>
      </c>
      <c r="J9" s="826"/>
      <c r="K9" s="825" t="s">
        <v>226</v>
      </c>
      <c r="L9" s="826"/>
      <c r="M9" s="710" t="s">
        <v>227</v>
      </c>
      <c r="N9" s="710" t="s">
        <v>223</v>
      </c>
      <c r="O9" s="825" t="s">
        <v>224</v>
      </c>
      <c r="P9" s="826"/>
      <c r="Q9" s="825" t="s">
        <v>228</v>
      </c>
      <c r="R9" s="826"/>
      <c r="S9" s="825" t="s">
        <v>229</v>
      </c>
      <c r="T9" s="826"/>
    </row>
    <row r="10" spans="1:20" s="313" customFormat="1" ht="25.5" customHeight="1">
      <c r="A10" s="825"/>
      <c r="B10" s="826"/>
      <c r="C10" s="712"/>
      <c r="D10" s="712"/>
      <c r="E10" s="712"/>
      <c r="F10" s="712"/>
      <c r="G10" s="215" t="s">
        <v>227</v>
      </c>
      <c r="H10" s="215" t="s">
        <v>223</v>
      </c>
      <c r="I10" s="219" t="s">
        <v>227</v>
      </c>
      <c r="J10" s="215" t="s">
        <v>223</v>
      </c>
      <c r="K10" s="219" t="s">
        <v>227</v>
      </c>
      <c r="L10" s="215" t="s">
        <v>223</v>
      </c>
      <c r="M10" s="712"/>
      <c r="N10" s="712"/>
      <c r="O10" s="215" t="s">
        <v>227</v>
      </c>
      <c r="P10" s="215" t="s">
        <v>223</v>
      </c>
      <c r="Q10" s="219" t="s">
        <v>227</v>
      </c>
      <c r="R10" s="215" t="s">
        <v>223</v>
      </c>
      <c r="S10" s="219" t="s">
        <v>227</v>
      </c>
      <c r="T10" s="215" t="s">
        <v>223</v>
      </c>
    </row>
    <row r="11" spans="1:32" s="222" customFormat="1" ht="12.75">
      <c r="A11" s="829" t="s">
        <v>6</v>
      </c>
      <c r="B11" s="830"/>
      <c r="C11" s="315">
        <v>1</v>
      </c>
      <c r="D11" s="220">
        <v>2</v>
      </c>
      <c r="E11" s="315">
        <v>3</v>
      </c>
      <c r="F11" s="220">
        <v>4</v>
      </c>
      <c r="G11" s="315">
        <v>5</v>
      </c>
      <c r="H11" s="220">
        <v>6</v>
      </c>
      <c r="I11" s="315">
        <v>7</v>
      </c>
      <c r="J11" s="220">
        <v>8</v>
      </c>
      <c r="K11" s="315">
        <v>9</v>
      </c>
      <c r="L11" s="220">
        <v>10</v>
      </c>
      <c r="M11" s="315">
        <v>11</v>
      </c>
      <c r="N11" s="220">
        <v>12</v>
      </c>
      <c r="O11" s="315">
        <v>13</v>
      </c>
      <c r="P11" s="220">
        <v>14</v>
      </c>
      <c r="Q11" s="315">
        <v>15</v>
      </c>
      <c r="R11" s="220">
        <v>16</v>
      </c>
      <c r="S11" s="315">
        <v>17</v>
      </c>
      <c r="T11" s="220">
        <v>18</v>
      </c>
      <c r="AF11" s="222" t="s">
        <v>272</v>
      </c>
    </row>
    <row r="12" spans="1:20" s="222" customFormat="1" ht="20.25" customHeight="1">
      <c r="A12" s="836" t="s">
        <v>328</v>
      </c>
      <c r="B12" s="837"/>
      <c r="C12" s="223">
        <f aca="true" t="shared" si="0" ref="C12:T12">C14-C13</f>
        <v>-1</v>
      </c>
      <c r="D12" s="223">
        <f t="shared" si="0"/>
        <v>-1</v>
      </c>
      <c r="E12" s="223">
        <f t="shared" si="0"/>
        <v>0</v>
      </c>
      <c r="F12" s="223">
        <f t="shared" si="0"/>
        <v>0</v>
      </c>
      <c r="G12" s="223">
        <f t="shared" si="0"/>
        <v>0</v>
      </c>
      <c r="H12" s="223">
        <f t="shared" si="0"/>
        <v>0</v>
      </c>
      <c r="I12" s="223">
        <f t="shared" si="0"/>
        <v>0</v>
      </c>
      <c r="J12" s="223">
        <f t="shared" si="0"/>
        <v>0</v>
      </c>
      <c r="K12" s="223">
        <f t="shared" si="0"/>
        <v>0</v>
      </c>
      <c r="L12" s="223">
        <f t="shared" si="0"/>
        <v>0</v>
      </c>
      <c r="M12" s="223">
        <f t="shared" si="0"/>
        <v>-1</v>
      </c>
      <c r="N12" s="223">
        <f t="shared" si="0"/>
        <v>-1</v>
      </c>
      <c r="O12" s="223">
        <f t="shared" si="0"/>
        <v>-1</v>
      </c>
      <c r="P12" s="223">
        <f t="shared" si="0"/>
        <v>-1</v>
      </c>
      <c r="Q12" s="223">
        <f t="shared" si="0"/>
        <v>0</v>
      </c>
      <c r="R12" s="223">
        <f t="shared" si="0"/>
        <v>0</v>
      </c>
      <c r="S12" s="223">
        <f t="shared" si="0"/>
        <v>0</v>
      </c>
      <c r="T12" s="223">
        <f t="shared" si="0"/>
        <v>0</v>
      </c>
    </row>
    <row r="13" spans="1:20" s="222" customFormat="1" ht="23.25" customHeight="1">
      <c r="A13" s="840" t="s">
        <v>304</v>
      </c>
      <c r="B13" s="841"/>
      <c r="C13" s="224">
        <v>1</v>
      </c>
      <c r="D13" s="224">
        <v>1</v>
      </c>
      <c r="E13" s="224">
        <v>0</v>
      </c>
      <c r="F13" s="224">
        <v>0</v>
      </c>
      <c r="G13" s="224">
        <v>0</v>
      </c>
      <c r="H13" s="224">
        <v>0</v>
      </c>
      <c r="I13" s="224">
        <v>0</v>
      </c>
      <c r="J13" s="224">
        <v>0</v>
      </c>
      <c r="K13" s="224">
        <v>0</v>
      </c>
      <c r="L13" s="224">
        <v>0</v>
      </c>
      <c r="M13" s="224">
        <v>1</v>
      </c>
      <c r="N13" s="224">
        <v>1</v>
      </c>
      <c r="O13" s="224">
        <v>1</v>
      </c>
      <c r="P13" s="224">
        <v>1</v>
      </c>
      <c r="Q13" s="224">
        <v>0</v>
      </c>
      <c r="R13" s="224">
        <v>0</v>
      </c>
      <c r="S13" s="224">
        <v>0</v>
      </c>
      <c r="T13" s="224">
        <v>0</v>
      </c>
    </row>
    <row r="14" spans="1:37" s="178" customFormat="1" ht="15.75" customHeight="1">
      <c r="A14" s="838" t="s">
        <v>30</v>
      </c>
      <c r="B14" s="839"/>
      <c r="C14" s="316">
        <f>C15+C16</f>
        <v>0</v>
      </c>
      <c r="D14" s="316">
        <f>D15+D16</f>
        <v>0</v>
      </c>
      <c r="E14" s="316">
        <f>E20+E31+E36+E42+E53+E59+E62+E66+E70+E74+E82+E89</f>
        <v>0</v>
      </c>
      <c r="F14" s="316">
        <f aca="true" t="shared" si="1" ref="F14:T14">F15+F16</f>
        <v>0</v>
      </c>
      <c r="G14" s="316">
        <f t="shared" si="1"/>
        <v>0</v>
      </c>
      <c r="H14" s="316">
        <f t="shared" si="1"/>
        <v>0</v>
      </c>
      <c r="I14" s="316">
        <f t="shared" si="1"/>
        <v>0</v>
      </c>
      <c r="J14" s="316">
        <f t="shared" si="1"/>
        <v>0</v>
      </c>
      <c r="K14" s="316">
        <f t="shared" si="1"/>
        <v>0</v>
      </c>
      <c r="L14" s="316">
        <f t="shared" si="1"/>
        <v>0</v>
      </c>
      <c r="M14" s="316">
        <f t="shared" si="1"/>
        <v>0</v>
      </c>
      <c r="N14" s="316">
        <f t="shared" si="1"/>
        <v>0</v>
      </c>
      <c r="O14" s="316">
        <f t="shared" si="1"/>
        <v>0</v>
      </c>
      <c r="P14" s="316">
        <f t="shared" si="1"/>
        <v>0</v>
      </c>
      <c r="Q14" s="316">
        <f t="shared" si="1"/>
        <v>0</v>
      </c>
      <c r="R14" s="316">
        <f t="shared" si="1"/>
        <v>0</v>
      </c>
      <c r="S14" s="316">
        <f t="shared" si="1"/>
        <v>0</v>
      </c>
      <c r="T14" s="317">
        <f t="shared" si="1"/>
        <v>0</v>
      </c>
      <c r="AK14" s="199"/>
    </row>
    <row r="15" spans="1:20" s="178" customFormat="1" ht="15.75" customHeight="1">
      <c r="A15" s="197" t="s">
        <v>0</v>
      </c>
      <c r="B15" s="198" t="s">
        <v>135</v>
      </c>
      <c r="C15" s="316">
        <f>E15+M15</f>
        <v>0</v>
      </c>
      <c r="D15" s="226">
        <f>F15+N15</f>
        <v>0</v>
      </c>
      <c r="E15" s="231">
        <v>0</v>
      </c>
      <c r="F15" s="231">
        <v>0</v>
      </c>
      <c r="G15" s="231">
        <v>0</v>
      </c>
      <c r="H15" s="231">
        <v>0</v>
      </c>
      <c r="I15" s="231">
        <v>0</v>
      </c>
      <c r="J15" s="231">
        <v>0</v>
      </c>
      <c r="K15" s="231">
        <v>0</v>
      </c>
      <c r="L15" s="231">
        <v>0</v>
      </c>
      <c r="M15" s="231">
        <v>0</v>
      </c>
      <c r="N15" s="231">
        <v>0</v>
      </c>
      <c r="O15" s="231">
        <v>0</v>
      </c>
      <c r="P15" s="231">
        <v>0</v>
      </c>
      <c r="Q15" s="231">
        <v>0</v>
      </c>
      <c r="R15" s="231">
        <v>0</v>
      </c>
      <c r="S15" s="231">
        <v>0</v>
      </c>
      <c r="T15" s="231">
        <v>0</v>
      </c>
    </row>
    <row r="16" spans="1:38" s="178" customFormat="1" ht="15.75" customHeight="1">
      <c r="A16" s="254" t="s">
        <v>1</v>
      </c>
      <c r="B16" s="198" t="s">
        <v>17</v>
      </c>
      <c r="C16" s="316">
        <f aca="true" t="shared" si="2" ref="C16:T16">C17+C18+C19+C20+C21+C22+C23+C24+C25+C26+C27</f>
        <v>0</v>
      </c>
      <c r="D16" s="226">
        <f t="shared" si="2"/>
        <v>0</v>
      </c>
      <c r="E16" s="316">
        <f t="shared" si="2"/>
        <v>0</v>
      </c>
      <c r="F16" s="316">
        <f t="shared" si="2"/>
        <v>0</v>
      </c>
      <c r="G16" s="316">
        <f t="shared" si="2"/>
        <v>0</v>
      </c>
      <c r="H16" s="316">
        <f t="shared" si="2"/>
        <v>0</v>
      </c>
      <c r="I16" s="316">
        <f t="shared" si="2"/>
        <v>0</v>
      </c>
      <c r="J16" s="316">
        <f t="shared" si="2"/>
        <v>0</v>
      </c>
      <c r="K16" s="316">
        <f t="shared" si="2"/>
        <v>0</v>
      </c>
      <c r="L16" s="316">
        <f t="shared" si="2"/>
        <v>0</v>
      </c>
      <c r="M16" s="316">
        <f t="shared" si="2"/>
        <v>0</v>
      </c>
      <c r="N16" s="316">
        <f t="shared" si="2"/>
        <v>0</v>
      </c>
      <c r="O16" s="316">
        <f t="shared" si="2"/>
        <v>0</v>
      </c>
      <c r="P16" s="316">
        <f t="shared" si="2"/>
        <v>0</v>
      </c>
      <c r="Q16" s="316">
        <f t="shared" si="2"/>
        <v>0</v>
      </c>
      <c r="R16" s="316">
        <f t="shared" si="2"/>
        <v>0</v>
      </c>
      <c r="S16" s="316">
        <f t="shared" si="2"/>
        <v>0</v>
      </c>
      <c r="T16" s="317">
        <f t="shared" si="2"/>
        <v>0</v>
      </c>
      <c r="AL16" s="199"/>
    </row>
    <row r="17" spans="1:32" s="178" customFormat="1" ht="15.75" customHeight="1">
      <c r="A17" s="200">
        <v>1</v>
      </c>
      <c r="B17" s="68" t="s">
        <v>273</v>
      </c>
      <c r="C17" s="316">
        <f aca="true" t="shared" si="3" ref="C17:C27">E17+M17</f>
        <v>0</v>
      </c>
      <c r="D17" s="226">
        <f aca="true" t="shared" si="4" ref="D17:D27">F17+N17</f>
        <v>0</v>
      </c>
      <c r="E17" s="231">
        <v>0</v>
      </c>
      <c r="F17" s="231">
        <v>0</v>
      </c>
      <c r="G17" s="231">
        <v>0</v>
      </c>
      <c r="H17" s="231">
        <v>0</v>
      </c>
      <c r="I17" s="231">
        <v>0</v>
      </c>
      <c r="J17" s="231">
        <v>0</v>
      </c>
      <c r="K17" s="231">
        <v>0</v>
      </c>
      <c r="L17" s="231">
        <v>0</v>
      </c>
      <c r="M17" s="231">
        <v>0</v>
      </c>
      <c r="N17" s="231">
        <v>0</v>
      </c>
      <c r="O17" s="231">
        <v>0</v>
      </c>
      <c r="P17" s="231">
        <v>0</v>
      </c>
      <c r="Q17" s="231">
        <v>0</v>
      </c>
      <c r="R17" s="231">
        <v>0</v>
      </c>
      <c r="S17" s="231">
        <v>0</v>
      </c>
      <c r="T17" s="231">
        <v>0</v>
      </c>
      <c r="AF17" s="199" t="s">
        <v>275</v>
      </c>
    </row>
    <row r="18" spans="1:20" s="178" customFormat="1" ht="15.75" customHeight="1">
      <c r="A18" s="200">
        <v>2</v>
      </c>
      <c r="B18" s="68" t="s">
        <v>305</v>
      </c>
      <c r="C18" s="316">
        <f t="shared" si="3"/>
        <v>0</v>
      </c>
      <c r="D18" s="226">
        <f t="shared" si="4"/>
        <v>0</v>
      </c>
      <c r="E18" s="231">
        <v>0</v>
      </c>
      <c r="F18" s="231">
        <v>0</v>
      </c>
      <c r="G18" s="231">
        <v>0</v>
      </c>
      <c r="H18" s="231">
        <v>0</v>
      </c>
      <c r="I18" s="231">
        <v>0</v>
      </c>
      <c r="J18" s="231">
        <v>0</v>
      </c>
      <c r="K18" s="231">
        <v>0</v>
      </c>
      <c r="L18" s="231">
        <v>0</v>
      </c>
      <c r="M18" s="231">
        <v>0</v>
      </c>
      <c r="N18" s="231">
        <v>0</v>
      </c>
      <c r="O18" s="231">
        <v>0</v>
      </c>
      <c r="P18" s="231">
        <v>0</v>
      </c>
      <c r="Q18" s="231">
        <v>0</v>
      </c>
      <c r="R18" s="231">
        <v>0</v>
      </c>
      <c r="S18" s="231">
        <v>0</v>
      </c>
      <c r="T18" s="231">
        <v>0</v>
      </c>
    </row>
    <row r="19" spans="1:20" s="178" customFormat="1" ht="15.75" customHeight="1">
      <c r="A19" s="200">
        <v>3</v>
      </c>
      <c r="B19" s="68" t="s">
        <v>276</v>
      </c>
      <c r="C19" s="316">
        <f t="shared" si="3"/>
        <v>0</v>
      </c>
      <c r="D19" s="226">
        <f t="shared" si="4"/>
        <v>0</v>
      </c>
      <c r="E19" s="231">
        <v>0</v>
      </c>
      <c r="F19" s="231">
        <v>0</v>
      </c>
      <c r="G19" s="231">
        <v>0</v>
      </c>
      <c r="H19" s="231">
        <v>0</v>
      </c>
      <c r="I19" s="231">
        <v>0</v>
      </c>
      <c r="J19" s="231">
        <v>0</v>
      </c>
      <c r="K19" s="231">
        <v>0</v>
      </c>
      <c r="L19" s="231">
        <v>0</v>
      </c>
      <c r="M19" s="231">
        <v>0</v>
      </c>
      <c r="N19" s="231">
        <v>0</v>
      </c>
      <c r="O19" s="231">
        <v>0</v>
      </c>
      <c r="P19" s="231">
        <v>0</v>
      </c>
      <c r="Q19" s="231">
        <v>0</v>
      </c>
      <c r="R19" s="231">
        <v>0</v>
      </c>
      <c r="S19" s="231">
        <v>0</v>
      </c>
      <c r="T19" s="231">
        <v>0</v>
      </c>
    </row>
    <row r="20" spans="1:20" s="178" customFormat="1" ht="15.75" customHeight="1">
      <c r="A20" s="200">
        <v>4</v>
      </c>
      <c r="B20" s="68" t="s">
        <v>277</v>
      </c>
      <c r="C20" s="316">
        <f t="shared" si="3"/>
        <v>0</v>
      </c>
      <c r="D20" s="226">
        <f t="shared" si="4"/>
        <v>0</v>
      </c>
      <c r="E20" s="231">
        <v>0</v>
      </c>
      <c r="F20" s="231">
        <v>0</v>
      </c>
      <c r="G20" s="231">
        <v>0</v>
      </c>
      <c r="H20" s="231">
        <v>0</v>
      </c>
      <c r="I20" s="231">
        <v>0</v>
      </c>
      <c r="J20" s="231">
        <v>0</v>
      </c>
      <c r="K20" s="231">
        <v>0</v>
      </c>
      <c r="L20" s="231">
        <v>0</v>
      </c>
      <c r="M20" s="231"/>
      <c r="N20" s="231"/>
      <c r="O20" s="231"/>
      <c r="P20" s="231"/>
      <c r="Q20" s="231">
        <v>0</v>
      </c>
      <c r="R20" s="231">
        <v>0</v>
      </c>
      <c r="S20" s="231">
        <v>0</v>
      </c>
      <c r="T20" s="231">
        <v>0</v>
      </c>
    </row>
    <row r="21" spans="1:39" s="178" customFormat="1" ht="15.75" customHeight="1">
      <c r="A21" s="200">
        <v>5</v>
      </c>
      <c r="B21" s="68" t="s">
        <v>278</v>
      </c>
      <c r="C21" s="316">
        <f t="shared" si="3"/>
        <v>0</v>
      </c>
      <c r="D21" s="226">
        <f t="shared" si="4"/>
        <v>0</v>
      </c>
      <c r="E21" s="231">
        <v>0</v>
      </c>
      <c r="F21" s="231">
        <v>0</v>
      </c>
      <c r="G21" s="231">
        <v>0</v>
      </c>
      <c r="H21" s="231">
        <v>0</v>
      </c>
      <c r="I21" s="231">
        <v>0</v>
      </c>
      <c r="J21" s="231">
        <v>0</v>
      </c>
      <c r="K21" s="231">
        <v>0</v>
      </c>
      <c r="L21" s="231">
        <v>0</v>
      </c>
      <c r="M21" s="231">
        <v>0</v>
      </c>
      <c r="N21" s="231">
        <v>0</v>
      </c>
      <c r="O21" s="231">
        <v>0</v>
      </c>
      <c r="P21" s="231">
        <v>0</v>
      </c>
      <c r="Q21" s="231">
        <v>0</v>
      </c>
      <c r="R21" s="231">
        <v>0</v>
      </c>
      <c r="S21" s="231">
        <v>0</v>
      </c>
      <c r="T21" s="231">
        <v>0</v>
      </c>
      <c r="AJ21" s="178" t="s">
        <v>280</v>
      </c>
      <c r="AK21" s="178" t="s">
        <v>281</v>
      </c>
      <c r="AL21" s="178" t="s">
        <v>282</v>
      </c>
      <c r="AM21" s="199" t="s">
        <v>283</v>
      </c>
    </row>
    <row r="22" spans="1:39" s="178" customFormat="1" ht="15.75" customHeight="1">
      <c r="A22" s="200">
        <v>6</v>
      </c>
      <c r="B22" s="68" t="s">
        <v>279</v>
      </c>
      <c r="C22" s="316">
        <f t="shared" si="3"/>
        <v>0</v>
      </c>
      <c r="D22" s="226">
        <f t="shared" si="4"/>
        <v>0</v>
      </c>
      <c r="E22" s="231">
        <v>0</v>
      </c>
      <c r="F22" s="231">
        <v>0</v>
      </c>
      <c r="G22" s="231">
        <v>0</v>
      </c>
      <c r="H22" s="231">
        <v>0</v>
      </c>
      <c r="I22" s="231">
        <v>0</v>
      </c>
      <c r="J22" s="231">
        <v>0</v>
      </c>
      <c r="K22" s="231">
        <v>0</v>
      </c>
      <c r="L22" s="231">
        <v>0</v>
      </c>
      <c r="M22" s="231">
        <v>0</v>
      </c>
      <c r="N22" s="231">
        <v>0</v>
      </c>
      <c r="O22" s="231">
        <v>0</v>
      </c>
      <c r="P22" s="231">
        <v>0</v>
      </c>
      <c r="Q22" s="231">
        <v>0</v>
      </c>
      <c r="R22" s="231">
        <v>0</v>
      </c>
      <c r="S22" s="231">
        <v>0</v>
      </c>
      <c r="T22" s="231">
        <v>0</v>
      </c>
      <c r="AM22" s="199" t="s">
        <v>285</v>
      </c>
    </row>
    <row r="23" spans="1:20" s="178" customFormat="1" ht="15.75" customHeight="1">
      <c r="A23" s="200">
        <v>7</v>
      </c>
      <c r="B23" s="68" t="s">
        <v>284</v>
      </c>
      <c r="C23" s="316">
        <f t="shared" si="3"/>
        <v>0</v>
      </c>
      <c r="D23" s="226">
        <f t="shared" si="4"/>
        <v>0</v>
      </c>
      <c r="E23" s="231">
        <v>0</v>
      </c>
      <c r="F23" s="231">
        <v>0</v>
      </c>
      <c r="G23" s="231">
        <v>0</v>
      </c>
      <c r="H23" s="231">
        <v>0</v>
      </c>
      <c r="I23" s="231">
        <v>0</v>
      </c>
      <c r="J23" s="231">
        <v>0</v>
      </c>
      <c r="K23" s="231">
        <v>0</v>
      </c>
      <c r="L23" s="231">
        <v>0</v>
      </c>
      <c r="M23" s="231">
        <v>0</v>
      </c>
      <c r="N23" s="231">
        <v>0</v>
      </c>
      <c r="O23" s="231">
        <v>0</v>
      </c>
      <c r="P23" s="231">
        <v>0</v>
      </c>
      <c r="Q23" s="231">
        <v>0</v>
      </c>
      <c r="R23" s="231">
        <v>0</v>
      </c>
      <c r="S23" s="231">
        <v>0</v>
      </c>
      <c r="T23" s="231">
        <v>0</v>
      </c>
    </row>
    <row r="24" spans="1:36" s="178" customFormat="1" ht="15.75" customHeight="1">
      <c r="A24" s="200">
        <v>8</v>
      </c>
      <c r="B24" s="68" t="s">
        <v>286</v>
      </c>
      <c r="C24" s="316">
        <f t="shared" si="3"/>
        <v>0</v>
      </c>
      <c r="D24" s="226">
        <f t="shared" si="4"/>
        <v>0</v>
      </c>
      <c r="E24" s="231">
        <v>0</v>
      </c>
      <c r="F24" s="231">
        <v>0</v>
      </c>
      <c r="G24" s="231">
        <v>0</v>
      </c>
      <c r="H24" s="231">
        <v>0</v>
      </c>
      <c r="I24" s="231">
        <v>0</v>
      </c>
      <c r="J24" s="231">
        <v>0</v>
      </c>
      <c r="K24" s="231">
        <v>0</v>
      </c>
      <c r="L24" s="231">
        <v>0</v>
      </c>
      <c r="M24" s="231">
        <v>0</v>
      </c>
      <c r="N24" s="231">
        <v>0</v>
      </c>
      <c r="O24" s="231">
        <v>0</v>
      </c>
      <c r="P24" s="231">
        <v>0</v>
      </c>
      <c r="Q24" s="231">
        <v>0</v>
      </c>
      <c r="R24" s="231">
        <v>0</v>
      </c>
      <c r="S24" s="231">
        <v>0</v>
      </c>
      <c r="T24" s="231">
        <v>0</v>
      </c>
      <c r="AJ24" s="178" t="s">
        <v>280</v>
      </c>
    </row>
    <row r="25" spans="1:36" s="178" customFormat="1" ht="15.75" customHeight="1">
      <c r="A25" s="200">
        <v>9</v>
      </c>
      <c r="B25" s="68" t="s">
        <v>287</v>
      </c>
      <c r="C25" s="316">
        <f t="shared" si="3"/>
        <v>0</v>
      </c>
      <c r="D25" s="226">
        <f t="shared" si="4"/>
        <v>0</v>
      </c>
      <c r="E25" s="231">
        <v>0</v>
      </c>
      <c r="F25" s="231">
        <v>0</v>
      </c>
      <c r="G25" s="231">
        <v>0</v>
      </c>
      <c r="H25" s="231">
        <v>0</v>
      </c>
      <c r="I25" s="231">
        <v>0</v>
      </c>
      <c r="J25" s="231">
        <v>0</v>
      </c>
      <c r="K25" s="231">
        <v>0</v>
      </c>
      <c r="L25" s="231">
        <v>0</v>
      </c>
      <c r="M25" s="231">
        <v>0</v>
      </c>
      <c r="N25" s="231">
        <v>0</v>
      </c>
      <c r="O25" s="231">
        <v>0</v>
      </c>
      <c r="P25" s="231">
        <v>0</v>
      </c>
      <c r="Q25" s="231">
        <v>0</v>
      </c>
      <c r="R25" s="231">
        <v>0</v>
      </c>
      <c r="S25" s="231">
        <v>0</v>
      </c>
      <c r="T25" s="231">
        <v>0</v>
      </c>
      <c r="AJ25" s="199" t="s">
        <v>289</v>
      </c>
    </row>
    <row r="26" spans="1:44" s="178" customFormat="1" ht="15.75" customHeight="1">
      <c r="A26" s="200">
        <v>10</v>
      </c>
      <c r="B26" s="68" t="s">
        <v>288</v>
      </c>
      <c r="C26" s="316">
        <f t="shared" si="3"/>
        <v>0</v>
      </c>
      <c r="D26" s="226">
        <f t="shared" si="4"/>
        <v>0</v>
      </c>
      <c r="E26" s="231">
        <v>0</v>
      </c>
      <c r="F26" s="231">
        <v>0</v>
      </c>
      <c r="G26" s="231">
        <v>0</v>
      </c>
      <c r="H26" s="231">
        <v>0</v>
      </c>
      <c r="I26" s="231">
        <v>0</v>
      </c>
      <c r="J26" s="231">
        <v>0</v>
      </c>
      <c r="K26" s="231">
        <v>0</v>
      </c>
      <c r="L26" s="231">
        <v>0</v>
      </c>
      <c r="M26" s="231">
        <v>0</v>
      </c>
      <c r="N26" s="231">
        <v>0</v>
      </c>
      <c r="O26" s="231">
        <v>0</v>
      </c>
      <c r="P26" s="231">
        <v>0</v>
      </c>
      <c r="Q26" s="231">
        <v>0</v>
      </c>
      <c r="R26" s="231">
        <v>0</v>
      </c>
      <c r="S26" s="231">
        <v>0</v>
      </c>
      <c r="T26" s="231">
        <v>0</v>
      </c>
      <c r="AR26" s="199"/>
    </row>
    <row r="27" spans="1:20" s="178" customFormat="1" ht="15.75" customHeight="1">
      <c r="A27" s="200">
        <v>11</v>
      </c>
      <c r="B27" s="68" t="s">
        <v>290</v>
      </c>
      <c r="C27" s="316">
        <f t="shared" si="3"/>
        <v>0</v>
      </c>
      <c r="D27" s="226">
        <f t="shared" si="4"/>
        <v>0</v>
      </c>
      <c r="E27" s="231">
        <v>0</v>
      </c>
      <c r="F27" s="231">
        <v>0</v>
      </c>
      <c r="G27" s="231">
        <v>0</v>
      </c>
      <c r="H27" s="231">
        <v>0</v>
      </c>
      <c r="I27" s="231">
        <v>0</v>
      </c>
      <c r="J27" s="231">
        <v>0</v>
      </c>
      <c r="K27" s="231">
        <v>0</v>
      </c>
      <c r="L27" s="231">
        <v>0</v>
      </c>
      <c r="M27" s="231">
        <v>0</v>
      </c>
      <c r="N27" s="231">
        <v>0</v>
      </c>
      <c r="O27" s="231">
        <v>0</v>
      </c>
      <c r="P27" s="231">
        <v>0</v>
      </c>
      <c r="Q27" s="231">
        <v>0</v>
      </c>
      <c r="R27" s="231">
        <v>0</v>
      </c>
      <c r="S27" s="231">
        <v>0</v>
      </c>
      <c r="T27" s="231">
        <v>0</v>
      </c>
    </row>
    <row r="28" spans="33:35" ht="5.25" customHeight="1">
      <c r="AG28" s="170" t="s">
        <v>292</v>
      </c>
      <c r="AI28" s="190">
        <f>82/88</f>
        <v>0.9318181818181818</v>
      </c>
    </row>
    <row r="29" spans="1:20" ht="15.75" customHeight="1">
      <c r="A29" s="180"/>
      <c r="B29" s="707" t="s">
        <v>291</v>
      </c>
      <c r="C29" s="707"/>
      <c r="D29" s="707"/>
      <c r="E29" s="707"/>
      <c r="F29" s="707"/>
      <c r="G29" s="707"/>
      <c r="H29" s="181"/>
      <c r="I29" s="181"/>
      <c r="J29" s="182"/>
      <c r="K29" s="181"/>
      <c r="L29" s="714" t="s">
        <v>291</v>
      </c>
      <c r="M29" s="714"/>
      <c r="N29" s="714"/>
      <c r="O29" s="714"/>
      <c r="P29" s="714"/>
      <c r="Q29" s="714"/>
      <c r="R29" s="714"/>
      <c r="S29" s="714"/>
      <c r="T29" s="714"/>
    </row>
    <row r="30" spans="1:20" ht="15" customHeight="1">
      <c r="A30" s="180"/>
      <c r="B30" s="720" t="s">
        <v>35</v>
      </c>
      <c r="C30" s="720"/>
      <c r="D30" s="720"/>
      <c r="E30" s="720"/>
      <c r="F30" s="720"/>
      <c r="G30" s="720"/>
      <c r="H30" s="183"/>
      <c r="I30" s="183"/>
      <c r="J30" s="183"/>
      <c r="K30" s="183"/>
      <c r="L30" s="723" t="s">
        <v>247</v>
      </c>
      <c r="M30" s="723"/>
      <c r="N30" s="723"/>
      <c r="O30" s="723"/>
      <c r="P30" s="723"/>
      <c r="Q30" s="723"/>
      <c r="R30" s="723"/>
      <c r="S30" s="723"/>
      <c r="T30" s="723"/>
    </row>
    <row r="31" spans="1:20" s="320" customFormat="1" ht="18.75">
      <c r="A31" s="318"/>
      <c r="B31" s="717"/>
      <c r="C31" s="717"/>
      <c r="D31" s="717"/>
      <c r="E31" s="717"/>
      <c r="F31" s="717"/>
      <c r="G31" s="319"/>
      <c r="H31" s="319"/>
      <c r="I31" s="319"/>
      <c r="J31" s="319"/>
      <c r="K31" s="319"/>
      <c r="L31" s="718"/>
      <c r="M31" s="718"/>
      <c r="N31" s="718"/>
      <c r="O31" s="718"/>
      <c r="P31" s="718"/>
      <c r="Q31" s="718"/>
      <c r="R31" s="718"/>
      <c r="S31" s="718"/>
      <c r="T31" s="718"/>
    </row>
    <row r="32" spans="1:20" s="320" customFormat="1" ht="18.75">
      <c r="A32" s="318"/>
      <c r="B32" s="319"/>
      <c r="C32" s="319"/>
      <c r="D32" s="319"/>
      <c r="E32" s="319"/>
      <c r="F32" s="319"/>
      <c r="G32" s="319"/>
      <c r="H32" s="319"/>
      <c r="I32" s="319"/>
      <c r="J32" s="319"/>
      <c r="K32" s="319"/>
      <c r="L32" s="319"/>
      <c r="M32" s="319"/>
      <c r="N32" s="319"/>
      <c r="O32" s="319"/>
      <c r="P32" s="319"/>
      <c r="Q32" s="319"/>
      <c r="R32" s="319"/>
      <c r="S32" s="319"/>
      <c r="T32" s="319"/>
    </row>
    <row r="33" spans="1:20" s="320" customFormat="1" ht="18.75">
      <c r="A33" s="318"/>
      <c r="B33" s="827" t="s">
        <v>295</v>
      </c>
      <c r="C33" s="827"/>
      <c r="D33" s="827"/>
      <c r="E33" s="827"/>
      <c r="F33" s="827"/>
      <c r="G33" s="321"/>
      <c r="H33" s="321"/>
      <c r="I33" s="321"/>
      <c r="J33" s="321"/>
      <c r="K33" s="321"/>
      <c r="L33" s="321"/>
      <c r="M33" s="321"/>
      <c r="N33" s="321"/>
      <c r="O33" s="827" t="s">
        <v>295</v>
      </c>
      <c r="P33" s="827"/>
      <c r="Q33" s="827"/>
      <c r="R33" s="319"/>
      <c r="S33" s="319"/>
      <c r="T33" s="319"/>
    </row>
    <row r="34" spans="1:20" s="184" customFormat="1" ht="18.75" hidden="1">
      <c r="A34" s="235" t="s">
        <v>39</v>
      </c>
      <c r="B34" s="186"/>
      <c r="C34" s="186"/>
      <c r="D34" s="186"/>
      <c r="E34" s="186"/>
      <c r="F34" s="186"/>
      <c r="G34" s="186"/>
      <c r="H34" s="186"/>
      <c r="I34" s="186"/>
      <c r="J34" s="186"/>
      <c r="K34" s="186"/>
      <c r="L34" s="186"/>
      <c r="M34" s="186"/>
      <c r="N34" s="186"/>
      <c r="O34" s="186"/>
      <c r="P34" s="186"/>
      <c r="Q34" s="186"/>
      <c r="R34" s="186"/>
      <c r="S34" s="186"/>
      <c r="T34" s="186"/>
    </row>
    <row r="35" spans="1:20" s="184" customFormat="1" ht="18" customHeight="1" hidden="1">
      <c r="A35" s="188"/>
      <c r="B35" s="279" t="s">
        <v>217</v>
      </c>
      <c r="C35" s="303"/>
      <c r="D35" s="303"/>
      <c r="E35" s="303"/>
      <c r="F35" s="303"/>
      <c r="G35" s="303"/>
      <c r="H35" s="303"/>
      <c r="I35" s="303"/>
      <c r="J35" s="303"/>
      <c r="K35" s="303"/>
      <c r="L35" s="294"/>
      <c r="M35" s="294"/>
      <c r="N35" s="294"/>
      <c r="O35" s="294"/>
      <c r="P35" s="186"/>
      <c r="Q35" s="186"/>
      <c r="R35" s="186"/>
      <c r="S35" s="186"/>
      <c r="T35" s="186"/>
    </row>
    <row r="36" spans="2:20" s="184" customFormat="1" ht="18.75" hidden="1">
      <c r="B36" s="279" t="s">
        <v>218</v>
      </c>
      <c r="C36" s="186"/>
      <c r="D36" s="186"/>
      <c r="E36" s="186"/>
      <c r="F36" s="186"/>
      <c r="G36" s="186"/>
      <c r="H36" s="186"/>
      <c r="I36" s="186"/>
      <c r="J36" s="186"/>
      <c r="K36" s="186"/>
      <c r="L36" s="186"/>
      <c r="M36" s="186"/>
      <c r="N36" s="186"/>
      <c r="O36" s="186"/>
      <c r="P36" s="186"/>
      <c r="Q36" s="186"/>
      <c r="R36" s="186"/>
      <c r="S36" s="186"/>
      <c r="T36" s="186"/>
    </row>
    <row r="37" spans="2:20" s="184" customFormat="1" ht="18.75" hidden="1">
      <c r="B37" s="236" t="s">
        <v>230</v>
      </c>
      <c r="C37" s="186"/>
      <c r="D37" s="186"/>
      <c r="E37" s="186"/>
      <c r="F37" s="186"/>
      <c r="G37" s="186"/>
      <c r="H37" s="186"/>
      <c r="I37" s="186"/>
      <c r="J37" s="186"/>
      <c r="K37" s="186"/>
      <c r="L37" s="186"/>
      <c r="M37" s="186"/>
      <c r="N37" s="186"/>
      <c r="O37" s="186"/>
      <c r="P37" s="186"/>
      <c r="Q37" s="186"/>
      <c r="R37" s="186"/>
      <c r="S37" s="186"/>
      <c r="T37" s="186"/>
    </row>
    <row r="38" spans="2:20" ht="18">
      <c r="B38" s="182"/>
      <c r="C38" s="182"/>
      <c r="D38" s="182"/>
      <c r="E38" s="182"/>
      <c r="F38" s="182"/>
      <c r="G38" s="182"/>
      <c r="H38" s="182"/>
      <c r="I38" s="182"/>
      <c r="J38" s="182"/>
      <c r="K38" s="182"/>
      <c r="L38" s="182"/>
      <c r="M38" s="182"/>
      <c r="N38" s="182"/>
      <c r="O38" s="182"/>
      <c r="P38" s="182"/>
      <c r="Q38" s="182"/>
      <c r="R38" s="182"/>
      <c r="S38" s="182"/>
      <c r="T38" s="182"/>
    </row>
    <row r="39" spans="2:20" ht="18.75">
      <c r="B39" s="590" t="s">
        <v>248</v>
      </c>
      <c r="C39" s="590"/>
      <c r="D39" s="590"/>
      <c r="E39" s="590"/>
      <c r="F39" s="590"/>
      <c r="G39" s="590"/>
      <c r="H39" s="182"/>
      <c r="I39" s="182"/>
      <c r="J39" s="182"/>
      <c r="K39" s="182"/>
      <c r="L39" s="591" t="s">
        <v>249</v>
      </c>
      <c r="M39" s="591"/>
      <c r="N39" s="591"/>
      <c r="O39" s="591"/>
      <c r="P39" s="591"/>
      <c r="Q39" s="591"/>
      <c r="R39" s="591"/>
      <c r="S39" s="591"/>
      <c r="T39" s="591"/>
    </row>
    <row r="40" spans="2:20" ht="18.75">
      <c r="B40" s="182"/>
      <c r="C40" s="182"/>
      <c r="D40" s="182"/>
      <c r="E40" s="182"/>
      <c r="F40" s="182"/>
      <c r="G40" s="182"/>
      <c r="H40" s="301"/>
      <c r="I40" s="182"/>
      <c r="J40" s="182"/>
      <c r="K40" s="182"/>
      <c r="L40" s="182"/>
      <c r="M40" s="182"/>
      <c r="N40" s="182"/>
      <c r="O40" s="182"/>
      <c r="P40" s="182"/>
      <c r="Q40" s="182"/>
      <c r="R40" s="182"/>
      <c r="S40" s="182"/>
      <c r="T40" s="182"/>
    </row>
    <row r="41" spans="2:20" ht="18">
      <c r="B41" s="182"/>
      <c r="C41" s="182"/>
      <c r="D41" s="182"/>
      <c r="E41" s="182"/>
      <c r="F41" s="182"/>
      <c r="G41" s="182"/>
      <c r="H41" s="182"/>
      <c r="I41" s="182"/>
      <c r="J41" s="182"/>
      <c r="K41" s="182"/>
      <c r="L41" s="182"/>
      <c r="M41" s="182"/>
      <c r="N41" s="182"/>
      <c r="O41" s="182"/>
      <c r="P41" s="182"/>
      <c r="Q41" s="182"/>
      <c r="R41" s="182"/>
      <c r="S41" s="182"/>
      <c r="T41" s="182"/>
    </row>
  </sheetData>
  <sheetProtection/>
  <mergeCells count="41">
    <mergeCell ref="S9:T9"/>
    <mergeCell ref="A1:D1"/>
    <mergeCell ref="A3:D3"/>
    <mergeCell ref="F5:O5"/>
    <mergeCell ref="O8:T8"/>
    <mergeCell ref="D7:D10"/>
    <mergeCell ref="A6:B10"/>
    <mergeCell ref="O9:P9"/>
    <mergeCell ref="E8:F8"/>
    <mergeCell ref="E9:E10"/>
    <mergeCell ref="E7:L7"/>
    <mergeCell ref="B39:G39"/>
    <mergeCell ref="L29:T29"/>
    <mergeCell ref="L30:T30"/>
    <mergeCell ref="L39:T39"/>
    <mergeCell ref="B30:G30"/>
    <mergeCell ref="A11:B11"/>
    <mergeCell ref="A12:B12"/>
    <mergeCell ref="B31:F31"/>
    <mergeCell ref="L31:T31"/>
    <mergeCell ref="A14:B14"/>
    <mergeCell ref="M9:M10"/>
    <mergeCell ref="O33:Q33"/>
    <mergeCell ref="B33:F33"/>
    <mergeCell ref="B29:G29"/>
    <mergeCell ref="A2:D2"/>
    <mergeCell ref="C6:D6"/>
    <mergeCell ref="A13:B13"/>
    <mergeCell ref="K9:L9"/>
    <mergeCell ref="F9:F10"/>
    <mergeCell ref="N9:N10"/>
    <mergeCell ref="F1:O4"/>
    <mergeCell ref="M7:T7"/>
    <mergeCell ref="G8:L8"/>
    <mergeCell ref="A4:D4"/>
    <mergeCell ref="M8:N8"/>
    <mergeCell ref="G9:H9"/>
    <mergeCell ref="I9:J9"/>
    <mergeCell ref="C7:C10"/>
    <mergeCell ref="E6:T6"/>
    <mergeCell ref="Q9:R9"/>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cp:lastModifiedBy>
  <cp:lastPrinted>2016-11-08T00:54:14Z</cp:lastPrinted>
  <dcterms:created xsi:type="dcterms:W3CDTF">2004-03-07T02:36:29Z</dcterms:created>
  <dcterms:modified xsi:type="dcterms:W3CDTF">2016-11-08T00:57:02Z</dcterms:modified>
  <cp:category/>
  <cp:version/>
  <cp:contentType/>
  <cp:contentStatus/>
</cp:coreProperties>
</file>